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sterPike(HydroStud\Box\Buster_Personal\!HP30Class\Ratings\ORC\"/>
    </mc:Choice>
  </mc:AlternateContent>
  <xr:revisionPtr revIDLastSave="0" documentId="13_ncr:1_{5B41AA8B-59D2-47CE-A65C-607CF0BF0B29}" xr6:coauthVersionLast="46" xr6:coauthVersionMax="46" xr10:uidLastSave="{00000000-0000-0000-0000-000000000000}"/>
  <bookViews>
    <workbookView xWindow="-120" yWindow="-120" windowWidth="29040" windowHeight="15960" xr2:uid="{60FE74FE-0B61-4D58-AB8C-2D879C333905}"/>
  </bookViews>
  <sheets>
    <sheet name="Rating Comparisons" sheetId="2" r:id="rId1"/>
  </sheets>
  <definedNames>
    <definedName name="_xlnm.Print_Area" localSheetId="0">'Rating Comparisons'!$A$1:$AJ$37</definedName>
    <definedName name="_xlnm.Print_Titles" localSheetId="0">'Rating Comparisons'!$A:$H,'Rating Comparisons'!$1:$5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J6" i="2" s="1"/>
  <c r="E6" i="2"/>
  <c r="F6" i="2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20" i="2"/>
  <c r="J20" i="2" s="1"/>
  <c r="I19" i="2"/>
  <c r="J19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7" i="2"/>
  <c r="J7" i="2" s="1"/>
  <c r="E10" i="2"/>
  <c r="F10" i="2"/>
  <c r="E12" i="2"/>
  <c r="F12" i="2"/>
  <c r="E13" i="2"/>
  <c r="F13" i="2"/>
  <c r="E25" i="2"/>
  <c r="F25" i="2"/>
  <c r="E34" i="2"/>
  <c r="F34" i="2"/>
  <c r="E31" i="2"/>
  <c r="F31" i="2"/>
  <c r="E32" i="2"/>
  <c r="E7" i="2"/>
  <c r="E8" i="2"/>
  <c r="E9" i="2"/>
  <c r="E11" i="2"/>
  <c r="E14" i="2"/>
  <c r="E15" i="2"/>
  <c r="E33" i="2"/>
  <c r="E16" i="2"/>
  <c r="E17" i="2"/>
  <c r="E18" i="2"/>
  <c r="E20" i="2"/>
  <c r="E19" i="2"/>
  <c r="E30" i="2"/>
  <c r="E21" i="2"/>
  <c r="E22" i="2"/>
  <c r="E23" i="2"/>
  <c r="E24" i="2"/>
  <c r="E26" i="2"/>
  <c r="E27" i="2"/>
  <c r="E28" i="2"/>
  <c r="E29" i="2"/>
  <c r="F32" i="2"/>
  <c r="F30" i="2"/>
  <c r="F33" i="2"/>
  <c r="F7" i="2"/>
  <c r="F8" i="2"/>
  <c r="F9" i="2"/>
  <c r="F11" i="2"/>
  <c r="F14" i="2"/>
  <c r="F15" i="2"/>
  <c r="F16" i="2"/>
  <c r="F17" i="2"/>
  <c r="F18" i="2"/>
  <c r="F20" i="2"/>
  <c r="F19" i="2"/>
  <c r="F21" i="2"/>
  <c r="F22" i="2"/>
  <c r="F23" i="2"/>
  <c r="F24" i="2"/>
  <c r="F26" i="2"/>
  <c r="F27" i="2"/>
  <c r="F28" i="2"/>
  <c r="F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tc={6FEB1E04-701A-4067-B265-781660C366A9}</author>
    <author>tc={E8EE2E67-4944-41CE-9A53-75A0B6EB3C5E}</author>
    <author>tc={39333466-9036-48AA-B4D2-DB74B05E8ECF}</author>
    <author>tc={CB2E0A07-39D8-4676-A831-2EAE95D63472}</author>
    <author>tc={444C81A5-4DC9-4B63-BD67-D8475E9D7AD8}</author>
    <author>tc={17DA22FD-2ACD-4173-AD6B-4A52BA1F6113}</author>
    <author>tc={E6391BB4-BA53-4A49-B6FC-32BFE5F49415}</author>
    <author>tc={2C1EF819-7AF7-4927-968A-83E4900F2BDF}</author>
  </authors>
  <commentList>
    <comment ref="E31" authorId="0" shapeId="0" xr:uid="{6FEB1E04-701A-4067-B265-781660C366A9}">
      <text>
        <t>[Threaded comment]
Your version of Excel allows you to read this threaded comment; however, any edits to it will get removed if the file is opened in a newer version of Excel. Learn more: https://go.microsoft.com/fwlink/?linkid=870924
Comment:
    120 on IRC</t>
      </text>
    </comment>
    <comment ref="AD31" authorId="1" shapeId="0" xr:uid="{E8EE2E67-4944-41CE-9A53-75A0B6EB3C5E}">
      <text>
        <t>[Threaded comment]
Your version of Excel allows you to read this threaded comment; however, any edits to it will get removed if the file is opened in a newer version of Excel. Learn more: https://go.microsoft.com/fwlink/?linkid=870924
Comment:
    TCC from IRC Certs</t>
      </text>
    </comment>
    <comment ref="E32" authorId="2" shapeId="0" xr:uid="{39333466-9036-48AA-B4D2-DB74B05E8ECF}">
      <text>
        <t>[Threaded comment]
Your version of Excel allows you to read this threaded comment; however, any edits to it will get removed if the file is opened in a newer version of Excel. Learn more: https://go.microsoft.com/fwlink/?linkid=870924
Comment:
    124 on IRC Cert</t>
      </text>
    </comment>
    <comment ref="AD32" authorId="3" shapeId="0" xr:uid="{CB2E0A07-39D8-4676-A831-2EAE95D63472}">
      <text>
        <t>[Threaded comment]
Your version of Excel allows you to read this threaded comment; however, any edits to it will get removed if the file is opened in a newer version of Excel. Learn more: https://go.microsoft.com/fwlink/?linkid=870924
Comment:
    TCC from IRC Certs</t>
      </text>
    </comment>
    <comment ref="Q33" authorId="4" shapeId="0" xr:uid="{444C81A5-4DC9-4B63-BD67-D8475E9D7AD8}">
      <text>
        <t>[Threaded comment]
Your version of Excel allows you to read this threaded comment; however, any edits to it will get removed if the file is opened in a newer version of Excel. Learn more: https://go.microsoft.com/fwlink/?linkid=870924
Comment:
    Boat Weight</t>
      </text>
    </comment>
    <comment ref="T33" authorId="5" shapeId="0" xr:uid="{17DA22FD-2ACD-4173-AD6B-4A52BA1F6113}">
      <text>
        <t>[Threaded comment]
Your version of Excel allows you to read this threaded comment; however, any edits to it will get removed if the file is opened in a newer version of Excel. Learn more: https://go.microsoft.com/fwlink/?linkid=870924
Comment:
    LWP</t>
      </text>
    </comment>
    <comment ref="AD33" authorId="6" shapeId="0" xr:uid="{E6391BB4-BA53-4A49-B6FC-32BFE5F49415}">
      <text>
        <t>[Threaded comment]
Your version of Excel allows you to read this threaded comment; however, any edits to it will get removed if the file is opened in a newer version of Excel. Learn more: https://go.microsoft.com/fwlink/?linkid=870924
Comment:
    TCC</t>
      </text>
    </comment>
    <comment ref="AD34" authorId="7" shapeId="0" xr:uid="{2C1EF819-7AF7-4927-968A-83E4900F2BDF}">
      <text>
        <t>[Threaded comment]
Your version of Excel allows you to read this threaded comment; however, any edits to it will get removed if the file is opened in a newer version of Excel. Learn more: https://go.microsoft.com/fwlink/?linkid=870924
Comment:
    TCC from IRC Certs</t>
      </text>
    </comment>
  </commentList>
</comments>
</file>

<file path=xl/sharedStrings.xml><?xml version="1.0" encoding="utf-8"?>
<sst xmlns="http://schemas.openxmlformats.org/spreadsheetml/2006/main" count="120" uniqueCount="105">
  <si>
    <t>Boat Type</t>
  </si>
  <si>
    <t>P</t>
  </si>
  <si>
    <t>Boat Name</t>
  </si>
  <si>
    <t>Farr 280</t>
  </si>
  <si>
    <t>Still Messin'</t>
  </si>
  <si>
    <t>Main</t>
  </si>
  <si>
    <t>Jib</t>
  </si>
  <si>
    <t>Asym</t>
  </si>
  <si>
    <t>GPH</t>
  </si>
  <si>
    <t>LOA</t>
  </si>
  <si>
    <t>MB</t>
  </si>
  <si>
    <t>Draft</t>
  </si>
  <si>
    <t>LSM0</t>
  </si>
  <si>
    <t>Red</t>
  </si>
  <si>
    <t>C&amp;C 30 OD</t>
  </si>
  <si>
    <t>Flying Jenny</t>
  </si>
  <si>
    <t>FarEast 28R</t>
  </si>
  <si>
    <t>Monkey Business</t>
  </si>
  <si>
    <t>Nyanbinghi</t>
  </si>
  <si>
    <t>J 99</t>
  </si>
  <si>
    <t>Yolo!</t>
  </si>
  <si>
    <t>L 30</t>
  </si>
  <si>
    <t>Infringer</t>
  </si>
  <si>
    <t>Dehler 30</t>
  </si>
  <si>
    <t>Narrow Escape III</t>
  </si>
  <si>
    <t>GP 26</t>
  </si>
  <si>
    <t>J 111</t>
  </si>
  <si>
    <t>Ramrod</t>
  </si>
  <si>
    <t>Rattle and Rum</t>
  </si>
  <si>
    <t>Smoke Show</t>
  </si>
  <si>
    <t>Farr 30 Evo</t>
  </si>
  <si>
    <t>Bully Circus</t>
  </si>
  <si>
    <t>Farr 30</t>
  </si>
  <si>
    <t>Das Blau Max</t>
  </si>
  <si>
    <t>Finale</t>
  </si>
  <si>
    <t>Melges 32</t>
  </si>
  <si>
    <t>Flat Stanley Racing</t>
  </si>
  <si>
    <t>Ghost</t>
  </si>
  <si>
    <t>One Trick Pony</t>
  </si>
  <si>
    <t>Displacement (Kg)</t>
  </si>
  <si>
    <t>ORC Cert Year</t>
  </si>
  <si>
    <t>Coastal / Long Distance TOD</t>
  </si>
  <si>
    <t>Coastal / Long Distance ToT</t>
  </si>
  <si>
    <t>Coastal / Long Distance Low (ToD)</t>
  </si>
  <si>
    <t>Coastal / Long Distance Medium (ToD)</t>
  </si>
  <si>
    <t>Coastal / Long Distance High (ToD)</t>
  </si>
  <si>
    <t>Coastal / Long Distance Low (ToT)</t>
  </si>
  <si>
    <t>Coastal / Long Distance Medium (ToT)</t>
  </si>
  <si>
    <t>Coastal / Long Distance High (ToT)</t>
  </si>
  <si>
    <t>Windward / Leeward ToD</t>
  </si>
  <si>
    <t>Windward / Leeward ToT</t>
  </si>
  <si>
    <t>Windward / Leeward Low (ToD)</t>
  </si>
  <si>
    <t>Windward / Leeward High (ToD)</t>
  </si>
  <si>
    <t>Windward / Leeward Low (ToT)</t>
  </si>
  <si>
    <t>Windward / Leeward High (ToT)</t>
  </si>
  <si>
    <t>Windward / Leeward Med (ToD)</t>
  </si>
  <si>
    <t>Windward / Leeward Med (ToT)</t>
  </si>
  <si>
    <t>J88</t>
  </si>
  <si>
    <t>MI-2</t>
  </si>
  <si>
    <t>Deviation</t>
  </si>
  <si>
    <t>GPH + sec/mile over scratch</t>
  </si>
  <si>
    <t>2) If a boat has an ORC General Purpose Handicap (GPH) of 600, that means that the rating system calculates that it takes an average of 600 seconds to sail a mile under the defined range of conditions [wind strengths and true wind directions]. 600 seconds is 10 minutes, and 10 minutes per mile equals a speed of 6 knots.</t>
  </si>
  <si>
    <t>3) Low (&lt;9 knots), Medium (9-14 knots) or High (15+ knots)</t>
  </si>
  <si>
    <t>KG to lbs</t>
  </si>
  <si>
    <t>M to Ft</t>
  </si>
  <si>
    <t>DLR (IRC approach)</t>
  </si>
  <si>
    <r>
      <t>Displacement  / Length Ratio (DSPM / LSM0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- ORC approach</t>
    </r>
  </si>
  <si>
    <t>Crew Weight (Default)</t>
  </si>
  <si>
    <t>ORC Rating Comparisons</t>
  </si>
  <si>
    <t>8.5-9.5</t>
  </si>
  <si>
    <t>&lt;=125</t>
  </si>
  <si>
    <t>&lt;=13.3</t>
  </si>
  <si>
    <t>&lt;=3.15</t>
  </si>
  <si>
    <t>&lt;=2.61</t>
  </si>
  <si>
    <t>Limit of Positive Stability (AVS in IRC)</t>
  </si>
  <si>
    <t>&gt;=.12</t>
  </si>
  <si>
    <t>Speed Ratio via (WinLeew ToT/LOA)</t>
  </si>
  <si>
    <t>Pegasus DekMarx</t>
  </si>
  <si>
    <t>FarEast 28R 1.7</t>
  </si>
  <si>
    <t>MOFO2</t>
  </si>
  <si>
    <t>n/a</t>
  </si>
  <si>
    <t>Pandemonium</t>
  </si>
  <si>
    <t>Toucan</t>
  </si>
  <si>
    <t>MC 31</t>
  </si>
  <si>
    <t>Vitres</t>
  </si>
  <si>
    <t>1.050-1.140</t>
  </si>
  <si>
    <r>
      <t xml:space="preserve">2020 </t>
    </r>
    <r>
      <rPr>
        <b/>
        <sz val="12"/>
        <rFont val="Calibri"/>
        <family val="2"/>
        <scheme val="minor"/>
      </rPr>
      <t>(IRC)</t>
    </r>
  </si>
  <si>
    <r>
      <t xml:space="preserve">2019 </t>
    </r>
    <r>
      <rPr>
        <b/>
        <sz val="12"/>
        <rFont val="Calibri"/>
        <family val="2"/>
        <scheme val="minor"/>
      </rPr>
      <t>(IRC)</t>
    </r>
  </si>
  <si>
    <t>Antrim 27</t>
  </si>
  <si>
    <t>Ultraviolet</t>
  </si>
  <si>
    <t>Carabelli 30</t>
  </si>
  <si>
    <t>Loyalty-06-Team</t>
  </si>
  <si>
    <t>Henderson 30</t>
  </si>
  <si>
    <t>Double Down</t>
  </si>
  <si>
    <t>FAST 30 Class</t>
  </si>
  <si>
    <t>1) Boats with pink cells do not meet the FAST 30 Class Rule</t>
  </si>
  <si>
    <t>Flying Tiger 10</t>
  </si>
  <si>
    <t>Tikru</t>
  </si>
  <si>
    <t>Boats with pink cells do not meet the FAST 30 Class Rule</t>
  </si>
  <si>
    <r>
      <t xml:space="preserve">2017 </t>
    </r>
    <r>
      <rPr>
        <b/>
        <sz val="12"/>
        <rFont val="Calibri"/>
        <family val="2"/>
        <scheme val="minor"/>
      </rPr>
      <t>(IRC)</t>
    </r>
  </si>
  <si>
    <t>Finish Time Difference vs Scratch</t>
  </si>
  <si>
    <t>Scratch GPH Variable</t>
  </si>
  <si>
    <t>Course Length Variable</t>
  </si>
  <si>
    <t>IC37</t>
  </si>
  <si>
    <t>One Design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</si>
</sst>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[h]:mm:ss;@"/>
    <numFmt numFmtId="168" formatCode="0.0\°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166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167" fontId="0" fillId="0" borderId="0" xfId="0" applyNumberFormat="1"/>
    <xf numFmtId="167" fontId="1" fillId="0" borderId="0" xfId="0" applyNumberFormat="1" applyFont="1" applyAlignment="1">
      <alignment horizontal="center" vertical="center" wrapText="1"/>
    </xf>
    <xf numFmtId="2" fontId="0" fillId="0" borderId="0" xfId="0" applyNumberFormat="1"/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6" fontId="8" fillId="0" borderId="0" xfId="0" quotePrefix="1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167" fontId="8" fillId="0" borderId="0" xfId="0" applyNumberFormat="1" applyFont="1" applyFill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8" fontId="0" fillId="0" borderId="0" xfId="0" applyNumberFormat="1"/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7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0" fillId="0" borderId="0" xfId="0" applyNumberFormat="1" applyAlignment="1">
      <alignment horizontal="center"/>
    </xf>
    <xf numFmtId="166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4"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[h]:mm:ss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0.0\°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60860</xdr:colOff>
      <xdr:row>0</xdr:row>
      <xdr:rowOff>104721</xdr:rowOff>
    </xdr:from>
    <xdr:to>
      <xdr:col>2</xdr:col>
      <xdr:colOff>435429</xdr:colOff>
      <xdr:row>1</xdr:row>
      <xdr:rowOff>613228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C1D8E-3D3D-4139-A9E1-E4688BE15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860" y="104721"/>
          <a:ext cx="2120819" cy="812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ster Pike" id="{241BA4CF-0349-4D34-97C7-3905466C85E9}" userId="S::Buster.Pike@hydrostudios.com::6019edec-03d1-43e1-b668-2b6df4c4328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31C137-F52F-43C7-90A8-8B29602B6FE0}" name="Table13" displayName="Table13" ref="A5:AJ34" totalsRowShown="0" headerRowDxfId="53" dataDxfId="52">
  <autoFilter ref="A5:AJ34" xr:uid="{90BB9723-E5A0-4D28-B486-AEB93BA6FAF3}"/>
  <sortState xmlns:xlrd2="http://schemas.microsoft.com/office/spreadsheetml/2017/richdata2" ref="A6:AJ34">
    <sortCondition ref="H5:H34"/>
  </sortState>
  <tableColumns count="36">
    <tableColumn id="1" xr3:uid="{75BA17CA-B75B-457E-A4E7-4A4C5182E526}" name="ORC Cert Year" dataDxfId="51"/>
    <tableColumn id="2" xr3:uid="{29F96B9C-41E5-48A8-BFAE-62F957510E82}" name="Boat Type" dataDxfId="50"/>
    <tableColumn id="3" xr3:uid="{7A5A30D7-1DA4-428F-B6CD-C51A27A9F38A}" name="Boat Name" dataDxfId="49"/>
    <tableColumn id="31" xr3:uid="{544B23E4-0262-471E-B71F-EE172A821B4F}" name="Displacement  / Length Ratio (DSPM / LSM03) - ORC approach" dataDxfId="48"/>
    <tableColumn id="14" xr3:uid="{CD7A4268-1AFC-4361-8BB0-5DA99450A763}" name="DLR (IRC approach)" dataDxfId="47">
      <calculatedColumnFormula>ROUNDDOWN((((Table13[[#This Row],[Displacement (Kg)]]+Table13[[#This Row],[Crew Weight (Default)]])*$A$40)/2240)/((0.01*(Table13[[#This Row],[LSM0]]*$B$40))*(0.01*(Table13[[#This Row],[LSM0]]*$B$40))*(0.01*(Table13[[#This Row],[LSM0]]*$B$40))),0)</calculatedColumnFormula>
    </tableColumn>
    <tableColumn id="35" xr3:uid="{1D9F1873-12FF-4FC7-9991-06C6D26FD721}" name="Speed Ratio via (WinLeew ToT/LOA)" dataDxfId="46">
      <calculatedColumnFormula>ROUNDUP((Table13[[#This Row],[Windward / Leeward ToT]]*Table13[[#This Row],[Windward / Leeward ToT]])/Table13[[#This Row],[LOA]],2)</calculatedColumnFormula>
    </tableColumn>
    <tableColumn id="36" xr3:uid="{92B8D993-A7DE-4A9C-A022-44A36688F930}" name="Limit of Positive Stability (AVS in IRC)" dataDxfId="45"/>
    <tableColumn id="8" xr3:uid="{3F65F630-EAD2-4F36-B107-DAEB606C402D}" name="GPH" dataDxfId="44"/>
    <tableColumn id="33" xr3:uid="{1C6ADCBA-78B5-46A3-A26D-B9A1624EB3F3}" name="GPH + sec/mile over scratch" dataDxfId="43"/>
    <tableColumn id="34" xr3:uid="{4DE6AC27-B742-4676-B238-194608E33BAA}" name="Finish Time Difference vs Scratch" dataDxfId="42"/>
    <tableColumn id="4" xr3:uid="{A7FF7AFC-2A59-4E37-A8E5-3AD6455228EE}" name="P" dataDxfId="41"/>
    <tableColumn id="5" xr3:uid="{CA978331-6E48-4364-91A1-8186A6C70FC7}" name="Main" dataDxfId="40"/>
    <tableColumn id="6" xr3:uid="{DE9CC28F-29AE-47D5-900C-C5F5FF9D0948}" name="Jib" dataDxfId="39"/>
    <tableColumn id="7" xr3:uid="{55522769-0FC1-45BD-AFB5-EA532B343CE5}" name="Asym" dataDxfId="38"/>
    <tableColumn id="9" xr3:uid="{A27EBFCB-2024-476D-AB43-C31878A4A89C}" name="LOA" dataDxfId="37"/>
    <tableColumn id="10" xr3:uid="{43135763-B703-4433-8586-0F3482414FF6}" name="MB" dataDxfId="36"/>
    <tableColumn id="11" xr3:uid="{52A138EF-926D-47B9-B547-8436C8AAB5D7}" name="Displacement (Kg)" dataDxfId="35"/>
    <tableColumn id="32" xr3:uid="{50D8430D-2F2A-4F08-A972-EFF16E6E7D7A}" name="Crew Weight (Default)" dataDxfId="34"/>
    <tableColumn id="12" xr3:uid="{DCB07F8A-C54A-4BC8-B77C-969EDF599A21}" name="Draft" dataDxfId="33"/>
    <tableColumn id="13" xr3:uid="{F58B46E0-8E40-48B0-BAB3-346EC0DB3F32}" name="LSM0" dataDxfId="32"/>
    <tableColumn id="15" xr3:uid="{871E6E6F-DB24-4256-8157-652A3B7A5217}" name="Coastal / Long Distance TOD" dataDxfId="31"/>
    <tableColumn id="16" xr3:uid="{5C1AB3A2-A687-43CD-8C9F-687250C07F93}" name="Coastal / Long Distance ToT" dataDxfId="30"/>
    <tableColumn id="17" xr3:uid="{BA66FAE5-1319-4242-B199-CA37FFCBB702}" name="Coastal / Long Distance Low (ToD)" dataDxfId="29"/>
    <tableColumn id="18" xr3:uid="{4F4AF45A-3013-4604-A3F4-8AA37096B52A}" name="Coastal / Long Distance Medium (ToD)" dataDxfId="28"/>
    <tableColumn id="19" xr3:uid="{F08BF146-1D61-4FC3-B44D-EF7C27B954E7}" name="Coastal / Long Distance High (ToD)" dataDxfId="27"/>
    <tableColumn id="20" xr3:uid="{E29F554A-7DF0-4DF2-AC8C-223328C5056B}" name="Coastal / Long Distance Low (ToT)" dataDxfId="26"/>
    <tableColumn id="21" xr3:uid="{DF312B5C-4D42-4558-8B40-F6194368D698}" name="Coastal / Long Distance Medium (ToT)" dataDxfId="25"/>
    <tableColumn id="22" xr3:uid="{755CF6C0-BE53-47D9-9A25-4EBF4B8EC28A}" name="Coastal / Long Distance High (ToT)" dataDxfId="24"/>
    <tableColumn id="23" xr3:uid="{3710C250-CCCE-45EC-B4F0-E020B3CCB03C}" name="Windward / Leeward ToD" dataDxfId="23"/>
    <tableColumn id="24" xr3:uid="{A09E0BBE-BDAF-40E4-BD86-3E7278C35FF5}" name="Windward / Leeward ToT" dataDxfId="22"/>
    <tableColumn id="25" xr3:uid="{46F13F48-E9CE-4D30-8043-93146FF0A638}" name="Windward / Leeward Low (ToD)" dataDxfId="21"/>
    <tableColumn id="26" xr3:uid="{9AF283A0-1C95-4F37-B728-74331A108F3F}" name="Windward / Leeward Med (ToD)" dataDxfId="20"/>
    <tableColumn id="27" xr3:uid="{473A529D-3631-4525-ABB3-D88B4A7742DC}" name="Windward / Leeward High (ToD)" dataDxfId="19"/>
    <tableColumn id="28" xr3:uid="{7F8976F5-B3CF-416C-9DCA-49EF60ECECD6}" name="Windward / Leeward Low (ToT)" dataDxfId="18"/>
    <tableColumn id="29" xr3:uid="{B242FEB0-8D18-4CFF-B88A-7B3C0629F621}" name="Windward / Leeward Med (ToT)" dataDxfId="17"/>
    <tableColumn id="30" xr3:uid="{C914012D-A982-435A-8F25-2B6F89E68E2C}" name="Windward / Leeward High (ToT)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1" dT="2021-01-10T22:59:07.47" personId="{241BA4CF-0349-4D34-97C7-3905466C85E9}" id="{6FEB1E04-701A-4067-B265-781660C366A9}">
    <text>120 on IRC</text>
  </threadedComment>
  <threadedComment ref="AD31" dT="2021-01-11T18:37:28.02" personId="{241BA4CF-0349-4D34-97C7-3905466C85E9}" id="{E8EE2E67-4944-41CE-9A53-75A0B6EB3C5E}">
    <text>TCC from IRC Certs</text>
  </threadedComment>
  <threadedComment ref="E32" dT="2021-01-10T22:55:18.43" personId="{241BA4CF-0349-4D34-97C7-3905466C85E9}" id="{39333466-9036-48AA-B4D2-DB74B05E8ECF}">
    <text>124 on IRC Cert</text>
  </threadedComment>
  <threadedComment ref="AD32" dT="2021-01-11T18:37:03.00" personId="{241BA4CF-0349-4D34-97C7-3905466C85E9}" id="{CB2E0A07-39D8-4676-A831-2EAE95D63472}">
    <text>TCC from IRC Certs</text>
  </threadedComment>
  <threadedComment ref="Q33" dT="2021-01-10T22:44:09.30" personId="{241BA4CF-0349-4D34-97C7-3905466C85E9}" id="{444C81A5-4DC9-4B63-BD67-D8475E9D7AD8}">
    <text>Boat Weight</text>
  </threadedComment>
  <threadedComment ref="T33" dT="2021-01-10T22:43:47.84" personId="{241BA4CF-0349-4D34-97C7-3905466C85E9}" id="{17DA22FD-2ACD-4173-AD6B-4A52BA1F6113}">
    <text>LWP</text>
  </threadedComment>
  <threadedComment ref="AD33" dT="2021-01-10T22:46:19.56" personId="{241BA4CF-0349-4D34-97C7-3905466C85E9}" id="{E6391BB4-BA53-4A49-B6FC-32BFE5F49415}">
    <text>TCC</text>
  </threadedComment>
  <threadedComment ref="AD34" dT="2021-01-11T18:38:01.93" personId="{241BA4CF-0349-4D34-97C7-3905466C85E9}" id="{2C1EF819-7AF7-4927-968A-83E4900F2BDF}">
    <text>TCC from IRC Certs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A346-ACED-4884-A0BE-CBDE35DE52A6}">
  <dimension ref="A1:AJ41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D25" sqref="AD25"/>
    </sheetView>
  </sheetViews>
  <sheetFormatPr defaultRowHeight="15" x14ac:dyDescent="0.25"/>
  <cols>
    <col min="1" max="1" width="13" customWidth="1"/>
    <col min="2" max="2" width="12" bestFit="1" customWidth="1"/>
    <col min="3" max="3" width="22" customWidth="1"/>
    <col min="4" max="4" width="24.7109375" customWidth="1"/>
    <col min="5" max="5" width="14.42578125" style="33" customWidth="1"/>
    <col min="6" max="6" width="16.140625" style="20" bestFit="1" customWidth="1"/>
    <col min="7" max="7" width="16.7109375" style="41" customWidth="1"/>
    <col min="8" max="8" width="13.85546875" bestFit="1" customWidth="1"/>
    <col min="9" max="9" width="9.5703125" customWidth="1"/>
    <col min="10" max="10" width="21" style="18" bestFit="1" customWidth="1"/>
    <col min="11" max="11" width="10.7109375" bestFit="1" customWidth="1"/>
    <col min="12" max="12" width="8" bestFit="1" customWidth="1"/>
    <col min="13" max="13" width="9" bestFit="1" customWidth="1"/>
    <col min="15" max="15" width="12.28515625" bestFit="1" customWidth="1"/>
    <col min="17" max="18" width="10.5703125" customWidth="1"/>
    <col min="21" max="28" width="13.85546875" customWidth="1"/>
    <col min="29" max="36" width="13.7109375" customWidth="1"/>
  </cols>
  <sheetData>
    <row r="1" spans="1:36" ht="24" customHeight="1" x14ac:dyDescent="0.25"/>
    <row r="2" spans="1:36" ht="50.45" customHeight="1" x14ac:dyDescent="0.25">
      <c r="J2" s="20"/>
    </row>
    <row r="3" spans="1:36" ht="27" customHeight="1" x14ac:dyDescent="0.25">
      <c r="A3" s="60" t="s">
        <v>94</v>
      </c>
      <c r="B3" s="60"/>
      <c r="C3" s="60"/>
      <c r="H3" s="58" t="s">
        <v>101</v>
      </c>
      <c r="I3" s="58"/>
      <c r="J3" s="61" t="s">
        <v>102</v>
      </c>
    </row>
    <row r="4" spans="1:36" ht="45" x14ac:dyDescent="0.25">
      <c r="A4" s="9" t="s">
        <v>68</v>
      </c>
      <c r="D4" s="3" t="s">
        <v>98</v>
      </c>
      <c r="E4" s="34" t="s">
        <v>70</v>
      </c>
      <c r="F4" s="37" t="s">
        <v>75</v>
      </c>
      <c r="G4" s="42"/>
      <c r="H4" s="62">
        <v>532.79999999999995</v>
      </c>
      <c r="I4" s="5"/>
      <c r="J4" s="62">
        <v>8</v>
      </c>
      <c r="K4" s="37" t="s">
        <v>71</v>
      </c>
      <c r="L4" s="12"/>
      <c r="M4" s="12"/>
      <c r="N4" s="4"/>
      <c r="O4" s="40" t="s">
        <v>69</v>
      </c>
      <c r="P4" s="5" t="s">
        <v>72</v>
      </c>
      <c r="Q4" s="16"/>
      <c r="R4" s="16"/>
      <c r="S4" s="40" t="s">
        <v>73</v>
      </c>
      <c r="T4" s="10"/>
      <c r="U4" s="14"/>
      <c r="V4" s="7"/>
      <c r="W4" s="14"/>
      <c r="X4" s="14"/>
      <c r="Y4" s="14"/>
      <c r="Z4" s="7"/>
      <c r="AA4" s="7"/>
      <c r="AB4" s="7"/>
      <c r="AC4" s="14"/>
      <c r="AD4" s="40" t="s">
        <v>85</v>
      </c>
      <c r="AE4" s="14"/>
      <c r="AF4" s="14"/>
      <c r="AG4" s="14"/>
      <c r="AH4" s="7"/>
      <c r="AI4" s="7"/>
      <c r="AJ4" s="7"/>
    </row>
    <row r="5" spans="1:36" ht="60" x14ac:dyDescent="0.25">
      <c r="A5" s="8" t="s">
        <v>40</v>
      </c>
      <c r="B5" s="1" t="s">
        <v>0</v>
      </c>
      <c r="C5" s="1" t="s">
        <v>2</v>
      </c>
      <c r="D5" s="3" t="s">
        <v>66</v>
      </c>
      <c r="E5" s="35" t="s">
        <v>65</v>
      </c>
      <c r="F5" s="38" t="s">
        <v>76</v>
      </c>
      <c r="G5" s="43" t="s">
        <v>74</v>
      </c>
      <c r="H5" s="2" t="s">
        <v>8</v>
      </c>
      <c r="I5" s="2" t="s">
        <v>60</v>
      </c>
      <c r="J5" s="19" t="s">
        <v>100</v>
      </c>
      <c r="K5" s="11" t="s">
        <v>1</v>
      </c>
      <c r="L5" s="13" t="s">
        <v>5</v>
      </c>
      <c r="M5" s="13" t="s">
        <v>6</v>
      </c>
      <c r="N5" s="13" t="s">
        <v>7</v>
      </c>
      <c r="O5" s="11" t="s">
        <v>9</v>
      </c>
      <c r="P5" s="6" t="s">
        <v>10</v>
      </c>
      <c r="Q5" s="17" t="s">
        <v>39</v>
      </c>
      <c r="R5" s="17" t="s">
        <v>67</v>
      </c>
      <c r="S5" s="11" t="s">
        <v>11</v>
      </c>
      <c r="T5" s="11" t="s">
        <v>12</v>
      </c>
      <c r="U5" s="15" t="s">
        <v>41</v>
      </c>
      <c r="V5" s="6" t="s">
        <v>42</v>
      </c>
      <c r="W5" s="15" t="s">
        <v>43</v>
      </c>
      <c r="X5" s="15" t="s">
        <v>44</v>
      </c>
      <c r="Y5" s="15" t="s">
        <v>45</v>
      </c>
      <c r="Z5" s="6" t="s">
        <v>46</v>
      </c>
      <c r="AA5" s="6" t="s">
        <v>47</v>
      </c>
      <c r="AB5" s="6" t="s">
        <v>48</v>
      </c>
      <c r="AC5" s="15" t="s">
        <v>49</v>
      </c>
      <c r="AD5" s="6" t="s">
        <v>50</v>
      </c>
      <c r="AE5" s="15" t="s">
        <v>51</v>
      </c>
      <c r="AF5" s="15" t="s">
        <v>55</v>
      </c>
      <c r="AG5" s="15" t="s">
        <v>52</v>
      </c>
      <c r="AH5" s="6" t="s">
        <v>53</v>
      </c>
      <c r="AI5" s="6" t="s">
        <v>56</v>
      </c>
      <c r="AJ5" s="6" t="s">
        <v>54</v>
      </c>
    </row>
    <row r="6" spans="1:36" ht="32.25" customHeight="1" x14ac:dyDescent="0.25">
      <c r="A6" s="22">
        <v>2020</v>
      </c>
      <c r="B6" s="23" t="s">
        <v>103</v>
      </c>
      <c r="C6" s="23" t="s">
        <v>104</v>
      </c>
      <c r="D6" s="21">
        <v>3.1901999999999999</v>
      </c>
      <c r="E6" s="36" t="e">
        <f>ROUNDDOWN((((Table13[[#This Row],[Displacement (Kg)]]+Table13[[#This Row],[Crew Weight (Default)]])*$A$40)/2240)/((0.01*(Table13[[#This Row],[LSM0]]*$B$40))*(0.01*(Table13[[#This Row],[LSM0]]*$B$40))*(0.01*(Table13[[#This Row],[LSM0]]*$B$40))),0)</f>
        <v>#VALUE!</v>
      </c>
      <c r="F6" s="39">
        <f>ROUNDUP((Table13[[#This Row],[Windward / Leeward ToT]]*Table13[[#This Row],[Windward / Leeward ToT]])/Table13[[#This Row],[LOA]],2)</f>
        <v>0.12</v>
      </c>
      <c r="G6" s="44">
        <v>128.30000000000001</v>
      </c>
      <c r="H6" s="24">
        <v>532.79999999999995</v>
      </c>
      <c r="I6" s="25">
        <f>Table13[[#This Row],[GPH]]-$H$4</f>
        <v>0</v>
      </c>
      <c r="J6" s="32">
        <f>TIME(,,Table13[[#This Row],[GPH + sec/mile over scratch]]*$J$4)</f>
        <v>0</v>
      </c>
      <c r="K6" s="26">
        <v>14.79</v>
      </c>
      <c r="L6" s="27">
        <v>49.41</v>
      </c>
      <c r="M6" s="27">
        <v>35.72</v>
      </c>
      <c r="N6" s="27">
        <v>149.91</v>
      </c>
      <c r="O6" s="26">
        <v>11.3</v>
      </c>
      <c r="P6" s="28">
        <v>3.6480000000000001</v>
      </c>
      <c r="Q6" s="29">
        <v>3534</v>
      </c>
      <c r="R6" s="29">
        <v>723</v>
      </c>
      <c r="S6" s="26">
        <v>2.512</v>
      </c>
      <c r="T6" s="26">
        <v>10.347</v>
      </c>
      <c r="U6" s="30">
        <v>518.79999999999995</v>
      </c>
      <c r="V6" s="28">
        <v>1.1565000000000001</v>
      </c>
      <c r="W6" s="30">
        <v>605.1</v>
      </c>
      <c r="X6" s="30">
        <v>475.3</v>
      </c>
      <c r="Y6" s="30">
        <v>413.7</v>
      </c>
      <c r="Z6" s="28">
        <v>1.1154999999999999</v>
      </c>
      <c r="AA6" s="28">
        <v>1.4202999999999999</v>
      </c>
      <c r="AB6" s="28">
        <v>1.6315</v>
      </c>
      <c r="AC6" s="30">
        <v>588.20000000000005</v>
      </c>
      <c r="AD6" s="28">
        <v>1.1476</v>
      </c>
      <c r="AE6" s="30">
        <v>782.7</v>
      </c>
      <c r="AF6" s="30">
        <v>595</v>
      </c>
      <c r="AG6" s="30">
        <v>512.20000000000005</v>
      </c>
      <c r="AH6" s="28">
        <v>0.82640000000000002</v>
      </c>
      <c r="AI6" s="28">
        <v>1.1344000000000001</v>
      </c>
      <c r="AJ6" s="28">
        <v>1.3179000000000001</v>
      </c>
    </row>
    <row r="7" spans="1:36" s="31" customFormat="1" ht="30" customHeight="1" x14ac:dyDescent="0.25">
      <c r="A7" s="22">
        <v>2020</v>
      </c>
      <c r="B7" s="23" t="s">
        <v>35</v>
      </c>
      <c r="C7" s="23" t="s">
        <v>36</v>
      </c>
      <c r="D7" s="21">
        <v>2.7086000000000001</v>
      </c>
      <c r="E7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99</v>
      </c>
      <c r="F7" s="39">
        <f>ROUNDUP((Table13[[#This Row],[Windward / Leeward ToT]]*Table13[[#This Row],[Windward / Leeward ToT]])/Table13[[#This Row],[LOA]],2)</f>
        <v>0.14000000000000001</v>
      </c>
      <c r="G7" s="44">
        <v>127.2</v>
      </c>
      <c r="H7" s="24">
        <v>532.79999999999995</v>
      </c>
      <c r="I7" s="25">
        <f>Table13[[#This Row],[GPH]]-$H$4</f>
        <v>0</v>
      </c>
      <c r="J7" s="32">
        <f>TIME(,,Table13[[#This Row],[GPH + sec/mile over scratch]]*$J$4)</f>
        <v>0</v>
      </c>
      <c r="K7" s="26">
        <v>13.426</v>
      </c>
      <c r="L7" s="27">
        <v>40.98</v>
      </c>
      <c r="M7" s="27">
        <v>22.88</v>
      </c>
      <c r="N7" s="27">
        <v>120.6</v>
      </c>
      <c r="O7" s="26">
        <v>9.68</v>
      </c>
      <c r="P7" s="28">
        <v>2.944</v>
      </c>
      <c r="Q7" s="29">
        <v>1712</v>
      </c>
      <c r="R7" s="29">
        <v>553</v>
      </c>
      <c r="S7" s="26">
        <v>2.1629999999999998</v>
      </c>
      <c r="T7" s="26">
        <v>8.5820000000000007</v>
      </c>
      <c r="U7" s="30">
        <v>522.6</v>
      </c>
      <c r="V7" s="28">
        <v>1.1480999999999999</v>
      </c>
      <c r="W7" s="30">
        <v>590.6</v>
      </c>
      <c r="X7" s="30">
        <v>482</v>
      </c>
      <c r="Y7" s="30">
        <v>418.2</v>
      </c>
      <c r="Z7" s="28">
        <v>1.1429</v>
      </c>
      <c r="AA7" s="28">
        <v>1.4003000000000001</v>
      </c>
      <c r="AB7" s="28">
        <v>1.6138999999999999</v>
      </c>
      <c r="AC7" s="30">
        <v>591.9</v>
      </c>
      <c r="AD7" s="28">
        <v>1.1405000000000001</v>
      </c>
      <c r="AE7" s="30">
        <v>757.8</v>
      </c>
      <c r="AF7" s="30">
        <v>604.5</v>
      </c>
      <c r="AG7" s="30">
        <v>513.70000000000005</v>
      </c>
      <c r="AH7" s="28">
        <v>0.89070000000000005</v>
      </c>
      <c r="AI7" s="28">
        <v>1.1166</v>
      </c>
      <c r="AJ7" s="28">
        <v>1.3139000000000001</v>
      </c>
    </row>
    <row r="8" spans="1:36" s="31" customFormat="1" ht="30" customHeight="1" x14ac:dyDescent="0.25">
      <c r="A8" s="22">
        <v>2020</v>
      </c>
      <c r="B8" s="23" t="s">
        <v>35</v>
      </c>
      <c r="C8" s="23" t="s">
        <v>38</v>
      </c>
      <c r="D8" s="21">
        <v>2.7086000000000001</v>
      </c>
      <c r="E8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99</v>
      </c>
      <c r="F8" s="39">
        <f>ROUNDUP((Table13[[#This Row],[Windward / Leeward ToT]]*Table13[[#This Row],[Windward / Leeward ToT]])/Table13[[#This Row],[LOA]],2)</f>
        <v>0.14000000000000001</v>
      </c>
      <c r="G8" s="44">
        <v>127.1</v>
      </c>
      <c r="H8" s="24">
        <v>534</v>
      </c>
      <c r="I8" s="25">
        <f>Table13[[#This Row],[GPH]]-$H$4</f>
        <v>1.2000000000000455</v>
      </c>
      <c r="J8" s="32">
        <f>TIME(,,Table13[[#This Row],[GPH + sec/mile over scratch]]*$J$4)</f>
        <v>1.0416666666666667E-4</v>
      </c>
      <c r="K8" s="26">
        <v>13.426</v>
      </c>
      <c r="L8" s="27">
        <v>41.23</v>
      </c>
      <c r="M8" s="27">
        <v>23.45</v>
      </c>
      <c r="N8" s="27">
        <v>124.9</v>
      </c>
      <c r="O8" s="26">
        <v>9.68</v>
      </c>
      <c r="P8" s="28">
        <v>2.944</v>
      </c>
      <c r="Q8" s="29">
        <v>1712</v>
      </c>
      <c r="R8" s="29">
        <v>553</v>
      </c>
      <c r="S8" s="26">
        <v>2.1629999999999998</v>
      </c>
      <c r="T8" s="26">
        <v>8.5820000000000007</v>
      </c>
      <c r="U8" s="30">
        <v>522.79999999999995</v>
      </c>
      <c r="V8" s="28">
        <v>1.1476999999999999</v>
      </c>
      <c r="W8" s="30">
        <v>593.1</v>
      </c>
      <c r="X8" s="30">
        <v>483</v>
      </c>
      <c r="Y8" s="30">
        <v>417.9</v>
      </c>
      <c r="Z8" s="28">
        <v>1.1379999999999999</v>
      </c>
      <c r="AA8" s="28">
        <v>1.3976</v>
      </c>
      <c r="AB8" s="28">
        <v>1.6153999999999999</v>
      </c>
      <c r="AC8" s="30">
        <v>589</v>
      </c>
      <c r="AD8" s="28">
        <v>1.1459999999999999</v>
      </c>
      <c r="AE8" s="30">
        <v>755.6</v>
      </c>
      <c r="AF8" s="30">
        <v>602</v>
      </c>
      <c r="AG8" s="30">
        <v>510.3</v>
      </c>
      <c r="AH8" s="28">
        <v>0.89329999999999998</v>
      </c>
      <c r="AI8" s="28">
        <v>1.1212</v>
      </c>
      <c r="AJ8" s="28">
        <v>1.3227</v>
      </c>
    </row>
    <row r="9" spans="1:36" s="31" customFormat="1" ht="30" customHeight="1" x14ac:dyDescent="0.25">
      <c r="A9" s="22">
        <v>2018</v>
      </c>
      <c r="B9" s="23" t="s">
        <v>14</v>
      </c>
      <c r="C9" s="23" t="s">
        <v>15</v>
      </c>
      <c r="D9" s="21">
        <v>2.6034999999999999</v>
      </c>
      <c r="E9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96</v>
      </c>
      <c r="F9" s="39">
        <f>ROUNDUP((Table13[[#This Row],[Windward / Leeward ToT]]*Table13[[#This Row],[Windward / Leeward ToT]])/Table13[[#This Row],[LOA]],2)</f>
        <v>0.14000000000000001</v>
      </c>
      <c r="G9" s="44">
        <v>129.19999999999999</v>
      </c>
      <c r="H9" s="24">
        <v>549.4</v>
      </c>
      <c r="I9" s="25">
        <f>Table13[[#This Row],[GPH]]-$H$4</f>
        <v>16.600000000000023</v>
      </c>
      <c r="J9" s="32">
        <f>TIME(,,Table13[[#This Row],[GPH + sec/mile over scratch]]*$J$4)</f>
        <v>1.5277777777777779E-3</v>
      </c>
      <c r="K9" s="26">
        <v>12.747999999999999</v>
      </c>
      <c r="L9" s="27">
        <v>36.64</v>
      </c>
      <c r="M9" s="27">
        <v>23.93</v>
      </c>
      <c r="N9" s="27">
        <v>119.31</v>
      </c>
      <c r="O9" s="26">
        <v>9.16</v>
      </c>
      <c r="P9" s="28">
        <v>2.9780000000000002</v>
      </c>
      <c r="Q9" s="29">
        <v>1731</v>
      </c>
      <c r="R9" s="29">
        <v>567</v>
      </c>
      <c r="S9" s="26">
        <v>2.246</v>
      </c>
      <c r="T9" s="26">
        <v>8.7279999999999998</v>
      </c>
      <c r="U9" s="30">
        <v>535.70000000000005</v>
      </c>
      <c r="V9" s="28">
        <v>1.1200000000000001</v>
      </c>
      <c r="W9" s="30">
        <v>616.1</v>
      </c>
      <c r="X9" s="30">
        <v>494.1</v>
      </c>
      <c r="Y9" s="30">
        <v>426.1</v>
      </c>
      <c r="Z9" s="28">
        <v>1.0955999999999999</v>
      </c>
      <c r="AA9" s="28">
        <v>1.3660000000000001</v>
      </c>
      <c r="AB9" s="28">
        <v>1.5842000000000001</v>
      </c>
      <c r="AC9" s="30">
        <v>601.79999999999995</v>
      </c>
      <c r="AD9" s="28">
        <v>1.1215999999999999</v>
      </c>
      <c r="AE9" s="30">
        <v>786.3</v>
      </c>
      <c r="AF9" s="30">
        <v>612.1</v>
      </c>
      <c r="AG9" s="30">
        <v>517.4</v>
      </c>
      <c r="AH9" s="28">
        <v>0.85850000000000004</v>
      </c>
      <c r="AI9" s="28">
        <v>1.1027</v>
      </c>
      <c r="AJ9" s="28">
        <v>1.3047</v>
      </c>
    </row>
    <row r="10" spans="1:36" s="31" customFormat="1" ht="30" customHeight="1" x14ac:dyDescent="0.25">
      <c r="A10" s="22">
        <v>2020</v>
      </c>
      <c r="B10" s="23" t="s">
        <v>96</v>
      </c>
      <c r="C10" s="23" t="s">
        <v>97</v>
      </c>
      <c r="D10" s="21">
        <v>3.214</v>
      </c>
      <c r="E10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112</v>
      </c>
      <c r="F10" s="39">
        <f>ROUNDUP((Table13[[#This Row],[Windward / Leeward ToT]]*Table13[[#This Row],[Windward / Leeward ToT]])/Table13[[#This Row],[LOA]],2)</f>
        <v>0.13</v>
      </c>
      <c r="G10" s="44">
        <v>135</v>
      </c>
      <c r="H10" s="24">
        <v>553.20000000000005</v>
      </c>
      <c r="I10" s="25">
        <f>Table13[[#This Row],[GPH]]-$H$4</f>
        <v>20.400000000000091</v>
      </c>
      <c r="J10" s="32">
        <f>TIME(,,Table13[[#This Row],[GPH + sec/mile over scratch]]*$J$4)</f>
        <v>1.8865740740740742E-3</v>
      </c>
      <c r="K10" s="26">
        <v>12.24</v>
      </c>
      <c r="L10" s="27">
        <v>34.020000000000003</v>
      </c>
      <c r="M10" s="27">
        <v>23.31</v>
      </c>
      <c r="N10" s="27">
        <v>103.28</v>
      </c>
      <c r="O10" s="26">
        <v>9.9600000000000009</v>
      </c>
      <c r="P10" s="28">
        <v>2.7919999999999998</v>
      </c>
      <c r="Q10" s="29">
        <v>2200</v>
      </c>
      <c r="R10" s="29">
        <v>575</v>
      </c>
      <c r="S10" s="26">
        <v>2.282</v>
      </c>
      <c r="T10" s="26">
        <v>8.8130000000000006</v>
      </c>
      <c r="U10" s="30">
        <v>545.29999999999995</v>
      </c>
      <c r="V10" s="28">
        <v>1.1003000000000001</v>
      </c>
      <c r="W10" s="30">
        <v>609</v>
      </c>
      <c r="X10" s="30">
        <v>501.2</v>
      </c>
      <c r="Y10" s="30">
        <v>441.2</v>
      </c>
      <c r="Z10" s="28">
        <v>1.1084000000000001</v>
      </c>
      <c r="AA10" s="28">
        <v>1.3468</v>
      </c>
      <c r="AB10" s="28">
        <v>1.5299</v>
      </c>
      <c r="AC10" s="30">
        <v>614.70000000000005</v>
      </c>
      <c r="AD10" s="28">
        <v>1.0981000000000001</v>
      </c>
      <c r="AE10" s="30">
        <v>786.2</v>
      </c>
      <c r="AF10" s="30">
        <v>622.70000000000005</v>
      </c>
      <c r="AG10" s="30">
        <v>539.5</v>
      </c>
      <c r="AH10" s="28">
        <v>0.85860000000000003</v>
      </c>
      <c r="AI10" s="28">
        <v>1.0840000000000001</v>
      </c>
      <c r="AJ10" s="28">
        <v>1.2511000000000001</v>
      </c>
    </row>
    <row r="11" spans="1:36" s="31" customFormat="1" ht="30" customHeight="1" x14ac:dyDescent="0.25">
      <c r="A11" s="22">
        <v>2019</v>
      </c>
      <c r="B11" s="23" t="s">
        <v>14</v>
      </c>
      <c r="C11" s="23" t="s">
        <v>18</v>
      </c>
      <c r="D11" s="21">
        <v>2.5939999999999999</v>
      </c>
      <c r="E11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95</v>
      </c>
      <c r="F11" s="39">
        <f>ROUNDUP((Table13[[#This Row],[Windward / Leeward ToT]]*Table13[[#This Row],[Windward / Leeward ToT]])/Table13[[#This Row],[LOA]],2)</f>
        <v>0.14000000000000001</v>
      </c>
      <c r="G11" s="44">
        <v>126.9</v>
      </c>
      <c r="H11" s="24">
        <v>556.6</v>
      </c>
      <c r="I11" s="25">
        <f>Table13[[#This Row],[GPH]]-$H$4</f>
        <v>23.800000000000068</v>
      </c>
      <c r="J11" s="32">
        <f>TIME(,,Table13[[#This Row],[GPH + sec/mile over scratch]]*$J$4)</f>
        <v>2.1990740740740742E-3</v>
      </c>
      <c r="K11" s="26">
        <v>12.75</v>
      </c>
      <c r="L11" s="27">
        <v>36.700000000000003</v>
      </c>
      <c r="M11" s="27">
        <v>23.97</v>
      </c>
      <c r="N11" s="27">
        <v>119.41</v>
      </c>
      <c r="O11" s="26">
        <v>9.15</v>
      </c>
      <c r="P11" s="28">
        <v>2.9780000000000002</v>
      </c>
      <c r="Q11" s="29">
        <v>1851</v>
      </c>
      <c r="R11" s="29">
        <v>586</v>
      </c>
      <c r="S11" s="26">
        <v>2.2530000000000001</v>
      </c>
      <c r="T11" s="26">
        <v>8.9359999999999999</v>
      </c>
      <c r="U11" s="30">
        <v>542.5</v>
      </c>
      <c r="V11" s="28">
        <v>1.1061000000000001</v>
      </c>
      <c r="W11" s="30">
        <v>624.4</v>
      </c>
      <c r="X11" s="30">
        <v>500.5</v>
      </c>
      <c r="Y11" s="30">
        <v>431.9</v>
      </c>
      <c r="Z11" s="28">
        <v>1.081</v>
      </c>
      <c r="AA11" s="28">
        <v>1.3487</v>
      </c>
      <c r="AB11" s="28">
        <v>1.5629999999999999</v>
      </c>
      <c r="AC11" s="30">
        <v>609.20000000000005</v>
      </c>
      <c r="AD11" s="28">
        <v>1.1080000000000001</v>
      </c>
      <c r="AE11" s="30">
        <v>798</v>
      </c>
      <c r="AF11" s="30">
        <v>619.6</v>
      </c>
      <c r="AG11" s="30">
        <v>525.20000000000005</v>
      </c>
      <c r="AH11" s="28">
        <v>0.84589999999999999</v>
      </c>
      <c r="AI11" s="28">
        <v>1.0894999999999999</v>
      </c>
      <c r="AJ11" s="28">
        <v>1.2851999999999999</v>
      </c>
    </row>
    <row r="12" spans="1:36" s="31" customFormat="1" ht="30" customHeight="1" x14ac:dyDescent="0.25">
      <c r="A12" s="22">
        <v>2020</v>
      </c>
      <c r="B12" s="23" t="s">
        <v>92</v>
      </c>
      <c r="C12" s="23" t="s">
        <v>93</v>
      </c>
      <c r="D12" s="21">
        <v>3.3157999999999999</v>
      </c>
      <c r="E12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119</v>
      </c>
      <c r="F12" s="39">
        <f>ROUNDUP((Table13[[#This Row],[Windward / Leeward ToT]]*Table13[[#This Row],[Windward / Leeward ToT]])/Table13[[#This Row],[LOA]],2)</f>
        <v>0.13</v>
      </c>
      <c r="G12" s="44">
        <v>116.6</v>
      </c>
      <c r="H12" s="24">
        <v>559.70000000000005</v>
      </c>
      <c r="I12" s="25">
        <f>Table13[[#This Row],[GPH]]-$H$4</f>
        <v>26.900000000000091</v>
      </c>
      <c r="J12" s="32">
        <f>TIME(,,Table13[[#This Row],[GPH + sec/mile over scratch]]*$J$4)</f>
        <v>2.488425925925926E-3</v>
      </c>
      <c r="K12" s="26">
        <v>12.24</v>
      </c>
      <c r="L12" s="27">
        <v>33.630000000000003</v>
      </c>
      <c r="M12" s="27">
        <v>27.32</v>
      </c>
      <c r="N12" s="27">
        <v>106.42</v>
      </c>
      <c r="O12" s="26">
        <v>9.3879999999999999</v>
      </c>
      <c r="P12" s="28">
        <v>2.9929999999999999</v>
      </c>
      <c r="Q12" s="29">
        <v>1742</v>
      </c>
      <c r="R12" s="29">
        <v>507</v>
      </c>
      <c r="S12" s="26">
        <v>2.1190000000000002</v>
      </c>
      <c r="T12" s="26">
        <v>8.0690000000000008</v>
      </c>
      <c r="U12" s="30">
        <v>548.5</v>
      </c>
      <c r="V12" s="28">
        <v>1.0940000000000001</v>
      </c>
      <c r="W12" s="30">
        <v>619</v>
      </c>
      <c r="X12" s="30">
        <v>506.5</v>
      </c>
      <c r="Y12" s="30">
        <v>442.1</v>
      </c>
      <c r="Z12" s="28">
        <v>1.0905</v>
      </c>
      <c r="AA12" s="28">
        <v>1.3328</v>
      </c>
      <c r="AB12" s="28">
        <v>1.5266999999999999</v>
      </c>
      <c r="AC12" s="30">
        <v>616.79999999999995</v>
      </c>
      <c r="AD12" s="28">
        <v>1.0943000000000001</v>
      </c>
      <c r="AE12" s="30">
        <v>790.9</v>
      </c>
      <c r="AF12" s="30">
        <v>627.79999999999995</v>
      </c>
      <c r="AG12" s="30">
        <v>536.79999999999995</v>
      </c>
      <c r="AH12" s="28">
        <v>0.85350000000000004</v>
      </c>
      <c r="AI12" s="28">
        <v>1.0751999999999999</v>
      </c>
      <c r="AJ12" s="28">
        <v>1.2575000000000001</v>
      </c>
    </row>
    <row r="13" spans="1:36" s="31" customFormat="1" ht="30" customHeight="1" x14ac:dyDescent="0.25">
      <c r="A13" s="22">
        <v>2018</v>
      </c>
      <c r="B13" s="23" t="s">
        <v>90</v>
      </c>
      <c r="C13" s="23" t="s">
        <v>91</v>
      </c>
      <c r="D13" s="21">
        <v>2.7410000000000001</v>
      </c>
      <c r="E13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97</v>
      </c>
      <c r="F13" s="39">
        <f>ROUNDUP((Table13[[#This Row],[Windward / Leeward ToT]]*Table13[[#This Row],[Windward / Leeward ToT]])/Table13[[#This Row],[LOA]],2)</f>
        <v>0.13</v>
      </c>
      <c r="G13" s="44"/>
      <c r="H13" s="24">
        <v>568.6</v>
      </c>
      <c r="I13" s="25">
        <f>Table13[[#This Row],[GPH]]-$H$4</f>
        <v>35.800000000000068</v>
      </c>
      <c r="J13" s="32">
        <f>TIME(,,Table13[[#This Row],[GPH + sec/mile over scratch]]*$J$4)</f>
        <v>3.3101851851851851E-3</v>
      </c>
      <c r="K13" s="26">
        <v>12.35</v>
      </c>
      <c r="L13" s="27">
        <v>39.950000000000003</v>
      </c>
      <c r="M13" s="27">
        <v>26.79</v>
      </c>
      <c r="N13" s="27">
        <v>116.43</v>
      </c>
      <c r="O13" s="26">
        <v>9.3000000000000007</v>
      </c>
      <c r="P13" s="28">
        <v>3.1960000000000002</v>
      </c>
      <c r="Q13" s="29">
        <v>2204</v>
      </c>
      <c r="R13" s="29">
        <v>621</v>
      </c>
      <c r="S13" s="26">
        <v>2.1150000000000002</v>
      </c>
      <c r="T13" s="26">
        <v>9.2989999999999995</v>
      </c>
      <c r="U13" s="30">
        <v>553.29999999999995</v>
      </c>
      <c r="V13" s="28">
        <v>1.0844</v>
      </c>
      <c r="W13" s="30">
        <v>642.6</v>
      </c>
      <c r="X13" s="30">
        <v>508.8</v>
      </c>
      <c r="Y13" s="30">
        <v>442.1</v>
      </c>
      <c r="Z13" s="28">
        <v>1.0504</v>
      </c>
      <c r="AA13" s="28">
        <v>1.3267</v>
      </c>
      <c r="AB13" s="28">
        <v>1.5268999999999999</v>
      </c>
      <c r="AC13" s="30">
        <v>624.1</v>
      </c>
      <c r="AD13" s="28">
        <v>1.0861000000000001</v>
      </c>
      <c r="AE13" s="30">
        <v>825.5</v>
      </c>
      <c r="AF13" s="30">
        <v>632</v>
      </c>
      <c r="AG13" s="30">
        <v>541.79999999999995</v>
      </c>
      <c r="AH13" s="28">
        <v>0.81769999999999998</v>
      </c>
      <c r="AI13" s="28">
        <v>1.0680000000000001</v>
      </c>
      <c r="AJ13" s="28">
        <v>1.2548999999999999</v>
      </c>
    </row>
    <row r="14" spans="1:36" s="31" customFormat="1" ht="30" customHeight="1" x14ac:dyDescent="0.25">
      <c r="A14" s="22">
        <v>2020</v>
      </c>
      <c r="B14" s="23" t="s">
        <v>26</v>
      </c>
      <c r="C14" s="23" t="s">
        <v>27</v>
      </c>
      <c r="D14" s="21">
        <v>4.1020000000000003</v>
      </c>
      <c r="E14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133</v>
      </c>
      <c r="F14" s="39">
        <f>ROUNDUP((Table13[[#This Row],[Windward / Leeward ToT]]*Table13[[#This Row],[Windward / Leeward ToT]])/Table13[[#This Row],[LOA]],2)</f>
        <v>0.11</v>
      </c>
      <c r="G14" s="44">
        <v>118</v>
      </c>
      <c r="H14" s="24">
        <v>571.20000000000005</v>
      </c>
      <c r="I14" s="25">
        <f>Table13[[#This Row],[GPH]]-$H$4</f>
        <v>38.400000000000091</v>
      </c>
      <c r="J14" s="32">
        <f>TIME(,,Table13[[#This Row],[GPH + sec/mile over scratch]]*$J$4)</f>
        <v>3.5532407407407405E-3</v>
      </c>
      <c r="K14" s="26">
        <v>13.766999999999999</v>
      </c>
      <c r="L14" s="27">
        <v>38.130000000000003</v>
      </c>
      <c r="M14" s="27">
        <v>33.700000000000003</v>
      </c>
      <c r="N14" s="27">
        <v>130.87</v>
      </c>
      <c r="O14" s="26">
        <v>11.15</v>
      </c>
      <c r="P14" s="28">
        <v>3.2970000000000002</v>
      </c>
      <c r="Q14" s="29">
        <v>4215</v>
      </c>
      <c r="R14" s="29">
        <v>697</v>
      </c>
      <c r="S14" s="26">
        <v>2.1850000000000001</v>
      </c>
      <c r="T14" s="26">
        <v>10.090999999999999</v>
      </c>
      <c r="U14" s="30">
        <v>558.29999999999995</v>
      </c>
      <c r="V14" s="28">
        <v>1.0746</v>
      </c>
      <c r="W14" s="30">
        <v>642.1</v>
      </c>
      <c r="X14" s="30">
        <v>509.9</v>
      </c>
      <c r="Y14" s="30">
        <v>456.9</v>
      </c>
      <c r="Z14" s="28">
        <v>1.0512999999999999</v>
      </c>
      <c r="AA14" s="28">
        <v>1.3238000000000001</v>
      </c>
      <c r="AB14" s="28">
        <v>1.4774</v>
      </c>
      <c r="AC14" s="30">
        <v>630.4</v>
      </c>
      <c r="AD14" s="28">
        <v>1.0707</v>
      </c>
      <c r="AE14" s="30">
        <v>834.3</v>
      </c>
      <c r="AF14" s="30">
        <v>631.20000000000005</v>
      </c>
      <c r="AG14" s="30">
        <v>559.6</v>
      </c>
      <c r="AH14" s="28">
        <v>0.80910000000000004</v>
      </c>
      <c r="AI14" s="28">
        <v>1.0693999999999999</v>
      </c>
      <c r="AJ14" s="28">
        <v>1.2062999999999999</v>
      </c>
    </row>
    <row r="15" spans="1:36" s="31" customFormat="1" ht="30" customHeight="1" x14ac:dyDescent="0.25">
      <c r="A15" s="22">
        <v>2020</v>
      </c>
      <c r="B15" s="23" t="s">
        <v>30</v>
      </c>
      <c r="C15" s="23" t="s">
        <v>31</v>
      </c>
      <c r="D15" s="21">
        <v>3.2831999999999999</v>
      </c>
      <c r="E15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116</v>
      </c>
      <c r="F15" s="39">
        <f>ROUNDUP((Table13[[#This Row],[Windward / Leeward ToT]]*Table13[[#This Row],[Windward / Leeward ToT]])/Table13[[#This Row],[LOA]],2)</f>
        <v>0.13</v>
      </c>
      <c r="G15" s="44">
        <v>130.9</v>
      </c>
      <c r="H15" s="24">
        <v>573.79999999999995</v>
      </c>
      <c r="I15" s="25">
        <f>Table13[[#This Row],[GPH]]-$H$4</f>
        <v>41</v>
      </c>
      <c r="J15" s="32">
        <f>TIME(,,Table13[[#This Row],[GPH + sec/mile over scratch]]*$J$4)</f>
        <v>3.7962962962962963E-3</v>
      </c>
      <c r="K15" s="26">
        <v>12.35</v>
      </c>
      <c r="L15" s="27">
        <v>35.71</v>
      </c>
      <c r="M15" s="27">
        <v>20.92</v>
      </c>
      <c r="N15" s="27">
        <v>105.65</v>
      </c>
      <c r="O15" s="26">
        <v>9.4179999999999993</v>
      </c>
      <c r="P15" s="28">
        <v>3.0419999999999998</v>
      </c>
      <c r="Q15" s="29">
        <v>1962</v>
      </c>
      <c r="R15" s="29">
        <v>539</v>
      </c>
      <c r="S15" s="26">
        <v>2.0939999999999999</v>
      </c>
      <c r="T15" s="26">
        <v>8.423</v>
      </c>
      <c r="U15" s="30">
        <v>561.1</v>
      </c>
      <c r="V15" s="28">
        <v>1.0692999999999999</v>
      </c>
      <c r="W15" s="30">
        <v>532.1</v>
      </c>
      <c r="X15" s="30">
        <v>519.29999999999995</v>
      </c>
      <c r="Y15" s="30">
        <v>457</v>
      </c>
      <c r="Z15" s="28">
        <v>1.0678000000000001</v>
      </c>
      <c r="AA15" s="28">
        <v>1.2999000000000001</v>
      </c>
      <c r="AB15" s="28">
        <v>1.4771000000000001</v>
      </c>
      <c r="AC15" s="30">
        <v>628.6</v>
      </c>
      <c r="AD15" s="28">
        <v>1.0738000000000001</v>
      </c>
      <c r="AE15" s="30">
        <v>804.9</v>
      </c>
      <c r="AF15" s="30">
        <v>638.20000000000005</v>
      </c>
      <c r="AG15" s="30">
        <v>552.9</v>
      </c>
      <c r="AH15" s="28">
        <v>0.83860000000000001</v>
      </c>
      <c r="AI15" s="28">
        <v>1.0576000000000001</v>
      </c>
      <c r="AJ15" s="28">
        <v>1.2209000000000001</v>
      </c>
    </row>
    <row r="16" spans="1:36" s="31" customFormat="1" ht="30" customHeight="1" x14ac:dyDescent="0.25">
      <c r="A16" s="22">
        <v>2016</v>
      </c>
      <c r="B16" s="23" t="s">
        <v>3</v>
      </c>
      <c r="C16" s="23" t="s">
        <v>13</v>
      </c>
      <c r="D16" s="21">
        <v>3.1284999999999998</v>
      </c>
      <c r="E16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114</v>
      </c>
      <c r="F16" s="39">
        <f>ROUNDUP((Table13[[#This Row],[Windward / Leeward ToT]]*Table13[[#This Row],[Windward / Leeward ToT]])/Table13[[#This Row],[LOA]],2)</f>
        <v>0.14000000000000001</v>
      </c>
      <c r="G16" s="44">
        <v>119.1</v>
      </c>
      <c r="H16" s="24">
        <v>578</v>
      </c>
      <c r="I16" s="25">
        <f>Table13[[#This Row],[GPH]]-$H$4</f>
        <v>45.200000000000045</v>
      </c>
      <c r="J16" s="32">
        <f>TIME(,,Table13[[#This Row],[GPH + sec/mile over scratch]]*$J$4)</f>
        <v>4.1782407407407402E-3</v>
      </c>
      <c r="K16" s="26">
        <v>11.68</v>
      </c>
      <c r="L16" s="27">
        <v>31.94</v>
      </c>
      <c r="M16" s="27">
        <v>19.53</v>
      </c>
      <c r="N16" s="27">
        <v>99.56</v>
      </c>
      <c r="O16" s="26">
        <v>8.69</v>
      </c>
      <c r="P16" s="28">
        <v>2.8639999999999999</v>
      </c>
      <c r="Q16" s="29">
        <v>1606</v>
      </c>
      <c r="R16" s="29">
        <v>501</v>
      </c>
      <c r="S16" s="26">
        <v>2.1</v>
      </c>
      <c r="T16" s="26">
        <v>8.0069999999999997</v>
      </c>
      <c r="U16" s="30">
        <v>562.79999999999995</v>
      </c>
      <c r="V16" s="28">
        <v>1.0661</v>
      </c>
      <c r="W16" s="30"/>
      <c r="X16" s="30"/>
      <c r="Y16" s="30"/>
      <c r="Z16" s="28">
        <v>1.0264</v>
      </c>
      <c r="AA16" s="28">
        <v>1.3059000000000001</v>
      </c>
      <c r="AB16" s="28">
        <v>1.5267999999999999</v>
      </c>
      <c r="AC16" s="30">
        <v>633.9</v>
      </c>
      <c r="AD16" s="28">
        <v>1.0648</v>
      </c>
      <c r="AE16" s="30"/>
      <c r="AF16" s="30"/>
      <c r="AG16" s="30"/>
      <c r="AH16" s="28">
        <v>0.79590000000000005</v>
      </c>
      <c r="AI16" s="28">
        <v>1.0523</v>
      </c>
      <c r="AJ16" s="28">
        <v>1.2483</v>
      </c>
    </row>
    <row r="17" spans="1:36" s="31" customFormat="1" ht="30" customHeight="1" x14ac:dyDescent="0.25">
      <c r="A17" s="22">
        <v>2020</v>
      </c>
      <c r="B17" s="23" t="s">
        <v>32</v>
      </c>
      <c r="C17" s="23" t="s">
        <v>33</v>
      </c>
      <c r="D17" s="21">
        <v>3.3822000000000001</v>
      </c>
      <c r="E17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118</v>
      </c>
      <c r="F17" s="39">
        <f>ROUNDUP((Table13[[#This Row],[Windward / Leeward ToT]]*Table13[[#This Row],[Windward / Leeward ToT]])/Table13[[#This Row],[LOA]],2)</f>
        <v>0.12</v>
      </c>
      <c r="G17" s="44">
        <v>130.9</v>
      </c>
      <c r="H17" s="24">
        <v>579.5</v>
      </c>
      <c r="I17" s="25">
        <f>Table13[[#This Row],[GPH]]-$H$4</f>
        <v>46.700000000000045</v>
      </c>
      <c r="J17" s="32">
        <f>TIME(,,Table13[[#This Row],[GPH + sec/mile over scratch]]*$J$4)</f>
        <v>4.31712962962963E-3</v>
      </c>
      <c r="K17" s="26">
        <v>12.36</v>
      </c>
      <c r="L17" s="27">
        <v>35.15</v>
      </c>
      <c r="M17" s="27">
        <v>20.11</v>
      </c>
      <c r="N17" s="27">
        <v>87.24</v>
      </c>
      <c r="O17" s="26">
        <v>9.4350000000000005</v>
      </c>
      <c r="P17" s="28">
        <v>3.0379999999999998</v>
      </c>
      <c r="Q17" s="29">
        <v>2111</v>
      </c>
      <c r="R17" s="29">
        <v>550</v>
      </c>
      <c r="S17" s="26">
        <v>2.1230000000000002</v>
      </c>
      <c r="T17" s="26">
        <v>8.5459999999999994</v>
      </c>
      <c r="U17" s="30">
        <v>567.5</v>
      </c>
      <c r="V17" s="28">
        <v>1.0573999999999999</v>
      </c>
      <c r="W17" s="30">
        <v>643.70000000000005</v>
      </c>
      <c r="X17" s="30">
        <v>522.20000000000005</v>
      </c>
      <c r="Y17" s="30">
        <v>459.7</v>
      </c>
      <c r="Z17" s="28">
        <v>1.0486</v>
      </c>
      <c r="AA17" s="28">
        <v>1.2927</v>
      </c>
      <c r="AB17" s="28">
        <v>1.4681999999999999</v>
      </c>
      <c r="AC17" s="30">
        <v>638.5</v>
      </c>
      <c r="AD17" s="28">
        <v>1.0571999999999999</v>
      </c>
      <c r="AE17" s="30">
        <v>827.7</v>
      </c>
      <c r="AF17" s="30">
        <v>644.6</v>
      </c>
      <c r="AG17" s="30">
        <v>562.5</v>
      </c>
      <c r="AH17" s="28">
        <v>0.8155</v>
      </c>
      <c r="AI17" s="28">
        <v>1.0470999999999999</v>
      </c>
      <c r="AJ17" s="28">
        <v>1.2</v>
      </c>
    </row>
    <row r="18" spans="1:36" s="31" customFormat="1" ht="30" customHeight="1" x14ac:dyDescent="0.25">
      <c r="A18" s="22">
        <v>2015</v>
      </c>
      <c r="B18" s="23" t="s">
        <v>3</v>
      </c>
      <c r="C18" s="23" t="s">
        <v>4</v>
      </c>
      <c r="D18" s="21">
        <v>3.1284999999999998</v>
      </c>
      <c r="E18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114</v>
      </c>
      <c r="F18" s="39">
        <f>ROUNDUP((Table13[[#This Row],[Windward / Leeward ToT]]*Table13[[#This Row],[Windward / Leeward ToT]])/Table13[[#This Row],[LOA]],2)</f>
        <v>0.13</v>
      </c>
      <c r="G18" s="44">
        <v>119</v>
      </c>
      <c r="H18" s="24">
        <v>581</v>
      </c>
      <c r="I18" s="25">
        <f>Table13[[#This Row],[GPH]]-$H$4</f>
        <v>48.200000000000045</v>
      </c>
      <c r="J18" s="32">
        <f>TIME(,,Table13[[#This Row],[GPH + sec/mile over scratch]]*$J$4)</f>
        <v>4.4560185185185189E-3</v>
      </c>
      <c r="K18" s="26">
        <v>11.68</v>
      </c>
      <c r="L18" s="27">
        <v>31.94</v>
      </c>
      <c r="M18" s="27">
        <v>19.53</v>
      </c>
      <c r="N18" s="27">
        <v>99.56</v>
      </c>
      <c r="O18" s="26">
        <v>8.69</v>
      </c>
      <c r="P18" s="28">
        <v>2.5640000000000001</v>
      </c>
      <c r="Q18" s="29">
        <v>1606</v>
      </c>
      <c r="R18" s="29">
        <v>501</v>
      </c>
      <c r="S18" s="26">
        <v>2.1</v>
      </c>
      <c r="T18" s="26">
        <v>8.0069999999999997</v>
      </c>
      <c r="U18" s="30">
        <v>566.6</v>
      </c>
      <c r="V18" s="28">
        <v>1.0589999999999999</v>
      </c>
      <c r="W18" s="30"/>
      <c r="X18" s="30"/>
      <c r="Y18" s="30"/>
      <c r="Z18" s="28">
        <v>1.0217000000000001</v>
      </c>
      <c r="AA18" s="28">
        <v>1.3001</v>
      </c>
      <c r="AB18" s="28">
        <v>1.5065</v>
      </c>
      <c r="AC18" s="30">
        <v>639.6</v>
      </c>
      <c r="AD18" s="28">
        <v>1.0552999999999999</v>
      </c>
      <c r="AE18" s="30"/>
      <c r="AF18" s="30"/>
      <c r="AG18" s="30"/>
      <c r="AH18" s="28">
        <v>0.7863</v>
      </c>
      <c r="AI18" s="28">
        <v>1.0432999999999999</v>
      </c>
      <c r="AJ18" s="28">
        <v>1.2265999999999999</v>
      </c>
    </row>
    <row r="19" spans="1:36" s="31" customFormat="1" ht="30" customHeight="1" x14ac:dyDescent="0.25">
      <c r="A19" s="22">
        <v>2020</v>
      </c>
      <c r="B19" s="23" t="s">
        <v>32</v>
      </c>
      <c r="C19" s="23" t="s">
        <v>37</v>
      </c>
      <c r="D19" s="21">
        <v>3.3548</v>
      </c>
      <c r="E19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118</v>
      </c>
      <c r="F19" s="39">
        <f>ROUNDUP((Table13[[#This Row],[Windward / Leeward ToT]]*Table13[[#This Row],[Windward / Leeward ToT]])/Table13[[#This Row],[LOA]],2)</f>
        <v>0.12</v>
      </c>
      <c r="G19" s="44">
        <v>130.6</v>
      </c>
      <c r="H19" s="24">
        <v>581.4</v>
      </c>
      <c r="I19" s="25">
        <f>Table13[[#This Row],[GPH]]-$H$4</f>
        <v>48.600000000000023</v>
      </c>
      <c r="J19" s="32">
        <f>TIME(,,Table13[[#This Row],[GPH + sec/mile over scratch]]*$J$4)</f>
        <v>4.4907407407407405E-3</v>
      </c>
      <c r="K19" s="26">
        <v>12.36</v>
      </c>
      <c r="L19" s="27">
        <v>35.229999999999997</v>
      </c>
      <c r="M19" s="27">
        <v>20.84</v>
      </c>
      <c r="N19" s="27">
        <v>98.2</v>
      </c>
      <c r="O19" s="26">
        <v>9.4179999999999993</v>
      </c>
      <c r="P19" s="28">
        <v>3.0379999999999998</v>
      </c>
      <c r="Q19" s="29">
        <v>2040</v>
      </c>
      <c r="R19" s="29">
        <v>543</v>
      </c>
      <c r="S19" s="26">
        <v>2.117</v>
      </c>
      <c r="T19" s="26">
        <v>8.4719999999999995</v>
      </c>
      <c r="U19" s="30">
        <v>568.20000000000005</v>
      </c>
      <c r="V19" s="28">
        <v>1.0559000000000001</v>
      </c>
      <c r="W19" s="30">
        <v>643</v>
      </c>
      <c r="X19" s="30">
        <v>524.70000000000005</v>
      </c>
      <c r="Y19" s="30">
        <v>462.8</v>
      </c>
      <c r="Z19" s="28">
        <v>1.0498000000000001</v>
      </c>
      <c r="AA19" s="28">
        <v>1.2864</v>
      </c>
      <c r="AB19" s="28">
        <v>1.4584999999999999</v>
      </c>
      <c r="AC19" s="30">
        <v>638.20000000000005</v>
      </c>
      <c r="AD19" s="28">
        <v>1.0577000000000001</v>
      </c>
      <c r="AE19" s="30">
        <v>821.8</v>
      </c>
      <c r="AF19" s="30">
        <v>646.1</v>
      </c>
      <c r="AG19" s="30">
        <v>562.20000000000005</v>
      </c>
      <c r="AH19" s="28">
        <v>0.82140000000000002</v>
      </c>
      <c r="AI19" s="28">
        <v>1.0447</v>
      </c>
      <c r="AJ19" s="28">
        <v>1.2005999999999999</v>
      </c>
    </row>
    <row r="20" spans="1:36" s="31" customFormat="1" ht="30" customHeight="1" x14ac:dyDescent="0.25">
      <c r="A20" s="22">
        <v>2020</v>
      </c>
      <c r="B20" s="23" t="s">
        <v>21</v>
      </c>
      <c r="C20" s="23" t="s">
        <v>22</v>
      </c>
      <c r="D20" s="21">
        <v>2.9401999999999999</v>
      </c>
      <c r="E20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104</v>
      </c>
      <c r="F20" s="39">
        <f>ROUNDUP((Table13[[#This Row],[Windward / Leeward ToT]]*Table13[[#This Row],[Windward / Leeward ToT]])/Table13[[#This Row],[LOA]],2)</f>
        <v>0.12</v>
      </c>
      <c r="G20" s="44">
        <v>127.9</v>
      </c>
      <c r="H20" s="24">
        <v>581.4</v>
      </c>
      <c r="I20" s="25">
        <f>Table13[[#This Row],[GPH]]-$H$4</f>
        <v>48.600000000000023</v>
      </c>
      <c r="J20" s="32">
        <f>TIME(,,Table13[[#This Row],[GPH + sec/mile over scratch]]*$J$4)</f>
        <v>4.4907407407407405E-3</v>
      </c>
      <c r="K20" s="26">
        <v>10.746</v>
      </c>
      <c r="L20" s="27">
        <v>26.94</v>
      </c>
      <c r="M20" s="27">
        <v>19.91</v>
      </c>
      <c r="N20" s="27">
        <v>82.32</v>
      </c>
      <c r="O20" s="26">
        <v>9.25</v>
      </c>
      <c r="P20" s="28">
        <v>2.528</v>
      </c>
      <c r="Q20" s="29">
        <v>2127</v>
      </c>
      <c r="R20" s="29">
        <v>590</v>
      </c>
      <c r="S20" s="26">
        <v>1.8879999999999999</v>
      </c>
      <c r="T20" s="26">
        <v>8.9770000000000003</v>
      </c>
      <c r="U20" s="30">
        <v>570</v>
      </c>
      <c r="V20" s="28">
        <v>1.0526</v>
      </c>
      <c r="W20" s="30">
        <v>649.1</v>
      </c>
      <c r="X20" s="30">
        <v>521.4</v>
      </c>
      <c r="Y20" s="30">
        <v>463.8</v>
      </c>
      <c r="Z20" s="28">
        <v>1.0399</v>
      </c>
      <c r="AA20" s="28">
        <v>1.2945</v>
      </c>
      <c r="AB20" s="28">
        <v>1.4555</v>
      </c>
      <c r="AC20" s="30">
        <v>649.5</v>
      </c>
      <c r="AD20" s="28">
        <v>1.0392999999999999</v>
      </c>
      <c r="AE20" s="30">
        <v>841.8</v>
      </c>
      <c r="AF20" s="30">
        <v>652.70000000000005</v>
      </c>
      <c r="AG20" s="30">
        <v>576.70000000000005</v>
      </c>
      <c r="AH20" s="28">
        <v>8.0189999999999997E-2</v>
      </c>
      <c r="AI20" s="28">
        <v>1.0342</v>
      </c>
      <c r="AJ20" s="28">
        <v>1.1704000000000001</v>
      </c>
    </row>
    <row r="21" spans="1:36" s="31" customFormat="1" ht="30" customHeight="1" x14ac:dyDescent="0.25">
      <c r="A21" s="22">
        <v>2019</v>
      </c>
      <c r="B21" s="23" t="s">
        <v>16</v>
      </c>
      <c r="C21" s="23" t="s">
        <v>17</v>
      </c>
      <c r="D21" s="21">
        <v>2.3268</v>
      </c>
      <c r="E21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90</v>
      </c>
      <c r="F21" s="39">
        <f>ROUNDUP((Table13[[#This Row],[Windward / Leeward ToT]]*Table13[[#This Row],[Windward / Leeward ToT]])/Table13[[#This Row],[LOA]],2)</f>
        <v>0.13</v>
      </c>
      <c r="G21" s="44">
        <v>120.6</v>
      </c>
      <c r="H21" s="24">
        <v>589.29999999999995</v>
      </c>
      <c r="I21" s="25">
        <f>Table13[[#This Row],[GPH]]-$H$4</f>
        <v>56.5</v>
      </c>
      <c r="J21" s="32">
        <f>TIME(,,Table13[[#This Row],[GPH + sec/mile over scratch]]*$J$4)</f>
        <v>5.2314814814814819E-3</v>
      </c>
      <c r="K21" s="26">
        <v>10.64</v>
      </c>
      <c r="L21" s="27">
        <v>26.13</v>
      </c>
      <c r="M21" s="27">
        <v>19.309999999999999</v>
      </c>
      <c r="N21" s="27">
        <v>88.89</v>
      </c>
      <c r="O21" s="26">
        <v>8.67</v>
      </c>
      <c r="P21" s="28">
        <v>2.8</v>
      </c>
      <c r="Q21" s="29">
        <v>1360</v>
      </c>
      <c r="R21" s="29">
        <v>533</v>
      </c>
      <c r="S21" s="26">
        <v>1.696</v>
      </c>
      <c r="T21" s="26">
        <v>8.3610000000000007</v>
      </c>
      <c r="U21" s="30">
        <v>571.9</v>
      </c>
      <c r="V21" s="28">
        <v>1.0491999999999999</v>
      </c>
      <c r="W21" s="30">
        <v>677.3</v>
      </c>
      <c r="X21" s="30">
        <v>524.1</v>
      </c>
      <c r="Y21" s="30">
        <v>449.1</v>
      </c>
      <c r="Z21" s="28">
        <v>0.99660000000000004</v>
      </c>
      <c r="AA21" s="28">
        <v>1.2878000000000001</v>
      </c>
      <c r="AB21" s="28">
        <v>1.5029999999999999</v>
      </c>
      <c r="AC21" s="30">
        <v>646.9</v>
      </c>
      <c r="AD21" s="28">
        <v>1.0434000000000001</v>
      </c>
      <c r="AE21" s="30">
        <v>874.2</v>
      </c>
      <c r="AF21" s="30">
        <v>653.20000000000005</v>
      </c>
      <c r="AG21" s="30">
        <v>553.6</v>
      </c>
      <c r="AH21" s="28">
        <v>0.77210000000000001</v>
      </c>
      <c r="AI21" s="28">
        <v>1.0333000000000001</v>
      </c>
      <c r="AJ21" s="28">
        <v>1.2194</v>
      </c>
    </row>
    <row r="22" spans="1:36" s="31" customFormat="1" ht="30" customHeight="1" x14ac:dyDescent="0.25">
      <c r="A22" s="22">
        <v>2020</v>
      </c>
      <c r="B22" s="23" t="s">
        <v>25</v>
      </c>
      <c r="C22" s="23" t="s">
        <v>28</v>
      </c>
      <c r="D22" s="21">
        <v>2.5659000000000001</v>
      </c>
      <c r="E22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100</v>
      </c>
      <c r="F22" s="39">
        <f>ROUNDUP((Table13[[#This Row],[Windward / Leeward ToT]]*Table13[[#This Row],[Windward / Leeward ToT]])/Table13[[#This Row],[LOA]],2)</f>
        <v>0.14000000000000001</v>
      </c>
      <c r="G22" s="44">
        <v>116.2</v>
      </c>
      <c r="H22" s="24">
        <v>591.9</v>
      </c>
      <c r="I22" s="25">
        <f>Table13[[#This Row],[GPH]]-$H$4</f>
        <v>59.100000000000023</v>
      </c>
      <c r="J22" s="32">
        <f>TIME(,,Table13[[#This Row],[GPH + sec/mile over scratch]]*$J$4)</f>
        <v>5.462962962962962E-3</v>
      </c>
      <c r="K22" s="26">
        <v>9.7870000000000008</v>
      </c>
      <c r="L22" s="27">
        <v>26.52</v>
      </c>
      <c r="M22" s="27">
        <v>14.86</v>
      </c>
      <c r="N22" s="27">
        <v>80.63</v>
      </c>
      <c r="O22" s="26">
        <v>7.9</v>
      </c>
      <c r="P22" s="28">
        <v>2.5539999999999998</v>
      </c>
      <c r="Q22" s="29">
        <v>1142</v>
      </c>
      <c r="R22" s="29">
        <v>468</v>
      </c>
      <c r="S22" s="26">
        <v>1.9019999999999999</v>
      </c>
      <c r="T22" s="26">
        <v>7.6349999999999998</v>
      </c>
      <c r="U22" s="30">
        <v>580.5</v>
      </c>
      <c r="V22" s="28">
        <v>1.0335000000000001</v>
      </c>
      <c r="W22" s="30">
        <v>658.5</v>
      </c>
      <c r="X22" s="30">
        <v>533.79999999999995</v>
      </c>
      <c r="Y22" s="30">
        <v>465.8</v>
      </c>
      <c r="Z22" s="28">
        <v>1.0250999999999999</v>
      </c>
      <c r="AA22" s="28">
        <v>1.2645</v>
      </c>
      <c r="AB22" s="28">
        <v>1.4490000000000001</v>
      </c>
      <c r="AC22" s="30">
        <v>657.3</v>
      </c>
      <c r="AD22" s="28">
        <v>1.0269999999999999</v>
      </c>
      <c r="AE22" s="30">
        <v>846</v>
      </c>
      <c r="AF22" s="30">
        <v>668.5</v>
      </c>
      <c r="AG22" s="30">
        <v>573</v>
      </c>
      <c r="AH22" s="28">
        <v>0.79790000000000005</v>
      </c>
      <c r="AI22" s="28">
        <v>1.0097</v>
      </c>
      <c r="AJ22" s="28">
        <v>1.1779999999999999</v>
      </c>
    </row>
    <row r="23" spans="1:36" s="31" customFormat="1" ht="30" customHeight="1" x14ac:dyDescent="0.25">
      <c r="A23" s="22">
        <v>2019</v>
      </c>
      <c r="B23" s="23" t="s">
        <v>25</v>
      </c>
      <c r="C23" s="23" t="s">
        <v>29</v>
      </c>
      <c r="D23" s="21">
        <v>2.6450999999999998</v>
      </c>
      <c r="E23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103</v>
      </c>
      <c r="F23" s="39">
        <f>ROUNDUP((Table13[[#This Row],[Windward / Leeward ToT]]*Table13[[#This Row],[Windward / Leeward ToT]])/Table13[[#This Row],[LOA]],2)</f>
        <v>0.14000000000000001</v>
      </c>
      <c r="G23" s="44">
        <v>121.1</v>
      </c>
      <c r="H23" s="24">
        <v>599</v>
      </c>
      <c r="I23" s="25">
        <f>Table13[[#This Row],[GPH]]-$H$4</f>
        <v>66.200000000000045</v>
      </c>
      <c r="J23" s="32">
        <f>TIME(,,Table13[[#This Row],[GPH + sec/mile over scratch]]*$J$4)</f>
        <v>6.122685185185185E-3</v>
      </c>
      <c r="K23" s="26">
        <v>9.9</v>
      </c>
      <c r="L23" s="27">
        <v>28.1</v>
      </c>
      <c r="M23" s="27">
        <v>15.3</v>
      </c>
      <c r="N23" s="27">
        <v>83.4</v>
      </c>
      <c r="O23" s="26">
        <v>7.9</v>
      </c>
      <c r="P23" s="28">
        <v>2.5539999999999998</v>
      </c>
      <c r="Q23" s="29">
        <v>1128</v>
      </c>
      <c r="R23" s="29">
        <v>459</v>
      </c>
      <c r="S23" s="26">
        <v>1.903</v>
      </c>
      <c r="T23" s="26">
        <v>7.5270000000000001</v>
      </c>
      <c r="U23" s="30">
        <v>584.5</v>
      </c>
      <c r="V23" s="28">
        <v>1.0265</v>
      </c>
      <c r="W23" s="30">
        <v>666.5</v>
      </c>
      <c r="X23" s="30">
        <v>539.5</v>
      </c>
      <c r="Y23" s="30">
        <v>471.3</v>
      </c>
      <c r="Z23" s="28">
        <v>1.0126999999999999</v>
      </c>
      <c r="AA23" s="28">
        <v>1.2511000000000001</v>
      </c>
      <c r="AB23" s="28">
        <v>1.4322999999999999</v>
      </c>
      <c r="AC23" s="30">
        <v>657.3</v>
      </c>
      <c r="AD23" s="28">
        <v>1.0269999999999999</v>
      </c>
      <c r="AE23" s="30">
        <v>849.9</v>
      </c>
      <c r="AF23" s="30">
        <v>668.6</v>
      </c>
      <c r="AG23" s="30">
        <v>572.6</v>
      </c>
      <c r="AH23" s="28">
        <v>0.79420000000000002</v>
      </c>
      <c r="AI23" s="28">
        <v>1.0096000000000001</v>
      </c>
      <c r="AJ23" s="28">
        <v>1.1789000000000001</v>
      </c>
    </row>
    <row r="24" spans="1:36" s="31" customFormat="1" ht="30" customHeight="1" x14ac:dyDescent="0.25">
      <c r="A24" s="22">
        <v>2020</v>
      </c>
      <c r="B24" s="23" t="s">
        <v>23</v>
      </c>
      <c r="C24" s="23" t="s">
        <v>24</v>
      </c>
      <c r="D24" s="21">
        <v>4.0065</v>
      </c>
      <c r="E24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134</v>
      </c>
      <c r="F24" s="39">
        <f>ROUNDUP((Table13[[#This Row],[Windward / Leeward ToT]]*Table13[[#This Row],[Windward / Leeward ToT]])/Table13[[#This Row],[LOA]],2)</f>
        <v>0.12</v>
      </c>
      <c r="G24" s="44">
        <v>121.5</v>
      </c>
      <c r="H24" s="24">
        <v>600.1</v>
      </c>
      <c r="I24" s="25">
        <f>Table13[[#This Row],[GPH]]-$H$4</f>
        <v>67.300000000000068</v>
      </c>
      <c r="J24" s="32">
        <f>TIME(,,Table13[[#This Row],[GPH + sec/mile over scratch]]*$J$4)</f>
        <v>6.2268518518518515E-3</v>
      </c>
      <c r="K24" s="26">
        <v>12.000999999999999</v>
      </c>
      <c r="L24" s="27">
        <v>33.56</v>
      </c>
      <c r="M24" s="27">
        <v>28.19</v>
      </c>
      <c r="N24" s="27">
        <v>98.37</v>
      </c>
      <c r="O24" s="26">
        <v>9.1199999999999992</v>
      </c>
      <c r="P24" s="28">
        <v>3.262</v>
      </c>
      <c r="Q24" s="29">
        <v>2834</v>
      </c>
      <c r="R24" s="29">
        <v>584</v>
      </c>
      <c r="S24" s="26">
        <v>2.173</v>
      </c>
      <c r="T24" s="26">
        <v>8.91</v>
      </c>
      <c r="U24" s="30">
        <v>585.79999999999995</v>
      </c>
      <c r="V24" s="28">
        <v>1.0242</v>
      </c>
      <c r="W24" s="30">
        <v>679.3</v>
      </c>
      <c r="X24" s="30">
        <v>535.29999999999995</v>
      </c>
      <c r="Y24" s="30">
        <v>473.4</v>
      </c>
      <c r="Z24" s="28">
        <v>0.99370000000000003</v>
      </c>
      <c r="AA24" s="28">
        <v>1.2608999999999999</v>
      </c>
      <c r="AB24" s="28">
        <v>1.4258</v>
      </c>
      <c r="AC24" s="30">
        <v>663.4</v>
      </c>
      <c r="AD24" s="28">
        <v>1.0175000000000001</v>
      </c>
      <c r="AE24" s="30">
        <v>877.8</v>
      </c>
      <c r="AF24" s="30">
        <v>663.3</v>
      </c>
      <c r="AG24" s="30">
        <v>587</v>
      </c>
      <c r="AH24" s="28">
        <v>0.76900000000000002</v>
      </c>
      <c r="AI24" s="28">
        <v>1.0177</v>
      </c>
      <c r="AJ24" s="28">
        <v>1.1498999999999999</v>
      </c>
    </row>
    <row r="25" spans="1:36" s="31" customFormat="1" ht="30" customHeight="1" x14ac:dyDescent="0.25">
      <c r="A25" s="22">
        <v>2018</v>
      </c>
      <c r="B25" s="23" t="s">
        <v>88</v>
      </c>
      <c r="C25" s="23" t="s">
        <v>89</v>
      </c>
      <c r="D25" s="21">
        <v>3.5432000000000001</v>
      </c>
      <c r="E25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128</v>
      </c>
      <c r="F25" s="39">
        <f>ROUNDUP((Table13[[#This Row],[Windward / Leeward ToT]]*Table13[[#This Row],[Windward / Leeward ToT]])/Table13[[#This Row],[LOA]],2)</f>
        <v>0.12</v>
      </c>
      <c r="G25" s="44">
        <v>106.9</v>
      </c>
      <c r="H25" s="24">
        <v>615.79999999999995</v>
      </c>
      <c r="I25" s="25">
        <f>Table13[[#This Row],[GPH]]-$H$4</f>
        <v>83</v>
      </c>
      <c r="J25" s="32">
        <f>TIME(,,Table13[[#This Row],[GPH + sec/mile over scratch]]*$J$4)</f>
        <v>7.6851851851851847E-3</v>
      </c>
      <c r="K25" s="26">
        <v>10.287000000000001</v>
      </c>
      <c r="L25" s="27">
        <v>29.47</v>
      </c>
      <c r="M25" s="27">
        <v>11.97</v>
      </c>
      <c r="N25" s="27">
        <v>68.52</v>
      </c>
      <c r="O25" s="26">
        <v>8.4830000000000005</v>
      </c>
      <c r="P25" s="28">
        <v>2.774</v>
      </c>
      <c r="Q25" s="29">
        <v>1508</v>
      </c>
      <c r="R25" s="29">
        <v>459</v>
      </c>
      <c r="S25" s="26">
        <v>1.851</v>
      </c>
      <c r="T25" s="26">
        <v>7.5220000000000002</v>
      </c>
      <c r="U25" s="30">
        <v>599.5</v>
      </c>
      <c r="V25" s="28">
        <v>1.0008999999999999</v>
      </c>
      <c r="W25" s="30">
        <v>692.3</v>
      </c>
      <c r="X25" s="30">
        <v>551.79999999999995</v>
      </c>
      <c r="Y25" s="30">
        <v>483.9</v>
      </c>
      <c r="Z25" s="28">
        <v>0.97499999999999998</v>
      </c>
      <c r="AA25" s="28">
        <v>1.2233000000000001</v>
      </c>
      <c r="AB25" s="28">
        <v>1.3948</v>
      </c>
      <c r="AC25" s="30">
        <v>674</v>
      </c>
      <c r="AD25" s="28">
        <v>1.0015000000000001</v>
      </c>
      <c r="AE25" s="30">
        <v>884.1</v>
      </c>
      <c r="AF25" s="30">
        <v>676.4</v>
      </c>
      <c r="AG25" s="30">
        <v>591.20000000000005</v>
      </c>
      <c r="AH25" s="28">
        <v>0.76349999999999996</v>
      </c>
      <c r="AI25" s="28">
        <v>0.99790000000000001</v>
      </c>
      <c r="AJ25" s="28">
        <v>1.1417999999999999</v>
      </c>
    </row>
    <row r="26" spans="1:36" s="31" customFormat="1" ht="30" customHeight="1" x14ac:dyDescent="0.25">
      <c r="A26" s="22">
        <v>2020</v>
      </c>
      <c r="B26" s="23" t="s">
        <v>19</v>
      </c>
      <c r="C26" s="23" t="s">
        <v>34</v>
      </c>
      <c r="D26" s="21">
        <v>5.7980999999999998</v>
      </c>
      <c r="E26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185</v>
      </c>
      <c r="F26" s="39">
        <f>ROUNDUP((Table13[[#This Row],[Windward / Leeward ToT]]*Table13[[#This Row],[Windward / Leeward ToT]])/Table13[[#This Row],[LOA]],2)</f>
        <v>0.11</v>
      </c>
      <c r="G26" s="44">
        <v>119.7</v>
      </c>
      <c r="H26" s="24">
        <v>618.20000000000005</v>
      </c>
      <c r="I26" s="25">
        <f>Table13[[#This Row],[GPH]]-$H$4</f>
        <v>85.400000000000091</v>
      </c>
      <c r="J26" s="32">
        <f>TIME(,,Table13[[#This Row],[GPH + sec/mile over scratch]]*$J$4)</f>
        <v>7.905092592592592E-3</v>
      </c>
      <c r="K26" s="26">
        <v>12.768000000000001</v>
      </c>
      <c r="L26" s="27">
        <v>33.5</v>
      </c>
      <c r="M26" s="27">
        <v>28.76</v>
      </c>
      <c r="N26" s="27">
        <v>104.39</v>
      </c>
      <c r="O26" s="26">
        <v>9.9499999999999993</v>
      </c>
      <c r="P26" s="28">
        <v>3.48</v>
      </c>
      <c r="Q26" s="29">
        <v>3919</v>
      </c>
      <c r="R26" s="29">
        <v>571</v>
      </c>
      <c r="S26" s="26">
        <v>1.984</v>
      </c>
      <c r="T26" s="26">
        <v>8.7759999999999998</v>
      </c>
      <c r="U26" s="30">
        <v>601.5</v>
      </c>
      <c r="V26" s="28">
        <v>0.99739999999999995</v>
      </c>
      <c r="W26" s="30">
        <v>701.5</v>
      </c>
      <c r="X26" s="30">
        <v>549.29999999999995</v>
      </c>
      <c r="Y26" s="30">
        <v>493.1</v>
      </c>
      <c r="Z26" s="28">
        <v>0.96220000000000006</v>
      </c>
      <c r="AA26" s="28">
        <v>1.2287999999999999</v>
      </c>
      <c r="AB26" s="28">
        <v>1.3688</v>
      </c>
      <c r="AC26" s="30">
        <v>675.5</v>
      </c>
      <c r="AD26" s="28">
        <v>0.99919999999999998</v>
      </c>
      <c r="AE26" s="30">
        <v>906.5</v>
      </c>
      <c r="AF26" s="30">
        <v>676.5</v>
      </c>
      <c r="AG26" s="30">
        <v>599.29999999999995</v>
      </c>
      <c r="AH26" s="28">
        <v>0.74460000000000004</v>
      </c>
      <c r="AI26" s="28">
        <v>0.99780000000000002</v>
      </c>
      <c r="AJ26" s="28">
        <v>1.1263000000000001</v>
      </c>
    </row>
    <row r="27" spans="1:36" s="31" customFormat="1" ht="30" customHeight="1" x14ac:dyDescent="0.25">
      <c r="A27" s="22">
        <v>2020</v>
      </c>
      <c r="B27" s="23" t="s">
        <v>57</v>
      </c>
      <c r="C27" s="23" t="s">
        <v>58</v>
      </c>
      <c r="D27" s="21">
        <v>4.0223000000000004</v>
      </c>
      <c r="E27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137</v>
      </c>
      <c r="F27" s="39">
        <f>ROUNDUP((Table13[[#This Row],[Windward / Leeward ToT]]*Table13[[#This Row],[Windward / Leeward ToT]])/Table13[[#This Row],[LOA]],2)</f>
        <v>0.11</v>
      </c>
      <c r="G27" s="44">
        <v>120.3</v>
      </c>
      <c r="H27" s="24">
        <v>624.79999999999995</v>
      </c>
      <c r="I27" s="25">
        <f>Table13[[#This Row],[GPH]]-$H$4</f>
        <v>92</v>
      </c>
      <c r="J27" s="32">
        <f>TIME(,,Table13[[#This Row],[GPH + sec/mile over scratch]]*$J$4)</f>
        <v>8.518518518518519E-3</v>
      </c>
      <c r="K27" s="26">
        <v>11.227</v>
      </c>
      <c r="L27" s="27">
        <v>26.42</v>
      </c>
      <c r="M27" s="27">
        <v>20.64</v>
      </c>
      <c r="N27" s="27">
        <v>94</v>
      </c>
      <c r="O27" s="26">
        <v>8.9600000000000009</v>
      </c>
      <c r="P27" s="28">
        <v>2.8540000000000001</v>
      </c>
      <c r="Q27" s="29">
        <v>2390</v>
      </c>
      <c r="R27" s="29">
        <v>537</v>
      </c>
      <c r="S27" s="26">
        <v>1.9610000000000001</v>
      </c>
      <c r="T27" s="26">
        <v>8.407</v>
      </c>
      <c r="U27" s="30">
        <v>608.20000000000005</v>
      </c>
      <c r="V27" s="28">
        <v>0.98650000000000004</v>
      </c>
      <c r="W27" s="30">
        <v>707</v>
      </c>
      <c r="X27" s="30">
        <v>556.4</v>
      </c>
      <c r="Y27" s="30">
        <v>495.3</v>
      </c>
      <c r="Z27" s="28">
        <v>0.95469999999999999</v>
      </c>
      <c r="AA27" s="28">
        <v>1.2132000000000001</v>
      </c>
      <c r="AB27" s="28">
        <v>1.3629</v>
      </c>
      <c r="AC27" s="30">
        <v>685.3</v>
      </c>
      <c r="AD27" s="28">
        <v>0.98499999999999999</v>
      </c>
      <c r="AE27" s="30">
        <v>912.4</v>
      </c>
      <c r="AF27" s="30">
        <v>684.2</v>
      </c>
      <c r="AG27" s="30">
        <v>603.5</v>
      </c>
      <c r="AH27" s="28">
        <v>0.73980000000000001</v>
      </c>
      <c r="AI27" s="28">
        <v>0.98650000000000004</v>
      </c>
      <c r="AJ27" s="28">
        <v>1.1185</v>
      </c>
    </row>
    <row r="28" spans="1:36" s="31" customFormat="1" ht="30" customHeight="1" x14ac:dyDescent="0.25">
      <c r="A28" s="22">
        <v>2019</v>
      </c>
      <c r="B28" s="23" t="s">
        <v>19</v>
      </c>
      <c r="C28" s="23" t="s">
        <v>20</v>
      </c>
      <c r="D28" s="21">
        <v>5.8520000000000003</v>
      </c>
      <c r="E28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186</v>
      </c>
      <c r="F28" s="39">
        <f>ROUNDUP((Table13[[#This Row],[Windward / Leeward ToT]]*Table13[[#This Row],[Windward / Leeward ToT]])/Table13[[#This Row],[LOA]],2)</f>
        <v>9.9999999999999992E-2</v>
      </c>
      <c r="G28" s="44">
        <v>118.4</v>
      </c>
      <c r="H28" s="24">
        <v>625.5</v>
      </c>
      <c r="I28" s="25">
        <f>Table13[[#This Row],[GPH]]-$H$4</f>
        <v>92.700000000000045</v>
      </c>
      <c r="J28" s="32">
        <f>TIME(,,Table13[[#This Row],[GPH + sec/mile over scratch]]*$J$4)</f>
        <v>8.5763888888888886E-3</v>
      </c>
      <c r="K28" s="26">
        <v>12.768000000000001</v>
      </c>
      <c r="L28" s="27">
        <v>32.79</v>
      </c>
      <c r="M28" s="27">
        <v>25.63</v>
      </c>
      <c r="N28" s="27">
        <v>101.05</v>
      </c>
      <c r="O28" s="26">
        <v>9.9499999999999993</v>
      </c>
      <c r="P28" s="28">
        <v>3.48</v>
      </c>
      <c r="Q28" s="29">
        <v>4077</v>
      </c>
      <c r="R28" s="29">
        <v>580</v>
      </c>
      <c r="S28" s="26">
        <v>1.994</v>
      </c>
      <c r="T28" s="26">
        <v>8.8650000000000002</v>
      </c>
      <c r="U28" s="30">
        <v>607.70000000000005</v>
      </c>
      <c r="V28" s="28">
        <v>0.98729999999999996</v>
      </c>
      <c r="W28" s="30">
        <v>714.1</v>
      </c>
      <c r="X28" s="30">
        <v>554.79999999999995</v>
      </c>
      <c r="Y28" s="30">
        <v>495.7</v>
      </c>
      <c r="Z28" s="28">
        <v>0.94520000000000004</v>
      </c>
      <c r="AA28" s="28">
        <v>1.2166999999999999</v>
      </c>
      <c r="AB28" s="28">
        <v>1.3616999999999999</v>
      </c>
      <c r="AC28" s="30">
        <v>681.5</v>
      </c>
      <c r="AD28" s="28">
        <v>0.99050000000000005</v>
      </c>
      <c r="AE28" s="30">
        <v>924.2</v>
      </c>
      <c r="AF28" s="30">
        <v>684.1</v>
      </c>
      <c r="AG28" s="30">
        <v>600</v>
      </c>
      <c r="AH28" s="28">
        <v>0.73040000000000005</v>
      </c>
      <c r="AI28" s="28">
        <v>0.98670000000000002</v>
      </c>
      <c r="AJ28" s="28">
        <v>1.125</v>
      </c>
    </row>
    <row r="29" spans="1:36" s="31" customFormat="1" ht="30" customHeight="1" x14ac:dyDescent="0.25">
      <c r="A29" s="22">
        <v>2017</v>
      </c>
      <c r="B29" s="23" t="s">
        <v>57</v>
      </c>
      <c r="C29" s="23" t="s">
        <v>59</v>
      </c>
      <c r="D29" s="21">
        <v>4.2298999999999998</v>
      </c>
      <c r="E29" s="36">
        <f>ROUNDDOWN((((Table13[[#This Row],[Displacement (Kg)]]+Table13[[#This Row],[Crew Weight (Default)]])*$A$41)/2240)/((0.01*(Table13[[#This Row],[LSM0]]*$B$41))*(0.01*(Table13[[#This Row],[LSM0]]*$B$41))*(0.01*(Table13[[#This Row],[LSM0]]*$B$41))),0)</f>
        <v>143</v>
      </c>
      <c r="F29" s="39">
        <f>ROUNDUP((Table13[[#This Row],[Windward / Leeward ToT]]*Table13[[#This Row],[Windward / Leeward ToT]])/Table13[[#This Row],[LOA]],2)</f>
        <v>0.11</v>
      </c>
      <c r="G29" s="44">
        <v>115.5</v>
      </c>
      <c r="H29" s="24">
        <v>629.20000000000005</v>
      </c>
      <c r="I29" s="25">
        <f>Table13[[#This Row],[GPH]]-$H$4</f>
        <v>96.400000000000091</v>
      </c>
      <c r="J29" s="32">
        <f>TIME(,,Table13[[#This Row],[GPH + sec/mile over scratch]]*$J$4)</f>
        <v>8.9236111111111113E-3</v>
      </c>
      <c r="K29" s="26">
        <v>11.22</v>
      </c>
      <c r="L29" s="27">
        <v>26.67</v>
      </c>
      <c r="M29" s="27">
        <v>21.13</v>
      </c>
      <c r="N29" s="27">
        <v>95.18</v>
      </c>
      <c r="O29" s="26">
        <v>8.8510000000000009</v>
      </c>
      <c r="P29" s="28">
        <v>2.8929999999999998</v>
      </c>
      <c r="Q29" s="29">
        <v>2467</v>
      </c>
      <c r="R29" s="29">
        <v>533</v>
      </c>
      <c r="S29" s="26">
        <v>1.966</v>
      </c>
      <c r="T29" s="26">
        <v>8.3550000000000004</v>
      </c>
      <c r="U29" s="30">
        <v>611.9</v>
      </c>
      <c r="V29" s="28">
        <v>0.98060000000000003</v>
      </c>
      <c r="W29" s="30">
        <v>714.1</v>
      </c>
      <c r="X29" s="30">
        <v>559.9</v>
      </c>
      <c r="Y29" s="30">
        <v>497.2</v>
      </c>
      <c r="Z29" s="28">
        <v>0.94530000000000003</v>
      </c>
      <c r="AA29" s="28">
        <v>1.2055</v>
      </c>
      <c r="AB29" s="28">
        <v>1.3576999999999999</v>
      </c>
      <c r="AC29" s="30">
        <v>687.9</v>
      </c>
      <c r="AD29" s="28">
        <v>0.98129999999999995</v>
      </c>
      <c r="AE29" s="30">
        <v>922.5</v>
      </c>
      <c r="AF29" s="30">
        <v>688.2</v>
      </c>
      <c r="AG29" s="30">
        <v>604.5</v>
      </c>
      <c r="AH29" s="28">
        <v>0.73170000000000002</v>
      </c>
      <c r="AI29" s="28">
        <v>0.98080000000000001</v>
      </c>
      <c r="AJ29" s="28">
        <v>1.1166</v>
      </c>
    </row>
    <row r="30" spans="1:36" s="31" customFormat="1" ht="30" customHeight="1" x14ac:dyDescent="0.25">
      <c r="A30" s="45" t="s">
        <v>87</v>
      </c>
      <c r="B30" s="46" t="s">
        <v>78</v>
      </c>
      <c r="C30" s="46" t="s">
        <v>79</v>
      </c>
      <c r="D30" s="47"/>
      <c r="E30" s="48">
        <f>ROUNDDOWN((((Table13[[#This Row],[Displacement (Kg)]]+Table13[[#This Row],[Crew Weight (Default)]])*$A$41)/2240)/((0.01*(Table13[[#This Row],[LSM0]]*$B$41))*(0.01*(Table13[[#This Row],[LSM0]]*$B$41))*(0.01*(Table13[[#This Row],[LSM0]]*$B$41))),0)</f>
        <v>86</v>
      </c>
      <c r="F30" s="49">
        <f>ROUNDUP((Table13[[#This Row],[Windward / Leeward ToT]]*Table13[[#This Row],[Windward / Leeward ToT]])/Table13[[#This Row],[LOA]],2)</f>
        <v>0.13</v>
      </c>
      <c r="G30" s="50" t="s">
        <v>80</v>
      </c>
      <c r="H30" s="51"/>
      <c r="I30" s="52"/>
      <c r="J30" s="53"/>
      <c r="K30" s="54">
        <v>10.65</v>
      </c>
      <c r="L30" s="55"/>
      <c r="M30" s="55">
        <v>19.84</v>
      </c>
      <c r="N30" s="55">
        <v>79.16</v>
      </c>
      <c r="O30" s="54">
        <v>8.57</v>
      </c>
      <c r="P30" s="56">
        <v>2.76</v>
      </c>
      <c r="Q30" s="57">
        <v>1335</v>
      </c>
      <c r="R30" s="57">
        <v>510</v>
      </c>
      <c r="S30" s="54">
        <v>1.7</v>
      </c>
      <c r="T30" s="54">
        <v>8.41</v>
      </c>
      <c r="U30" s="52"/>
      <c r="V30" s="56"/>
      <c r="W30" s="52"/>
      <c r="X30" s="52"/>
      <c r="Y30" s="52"/>
      <c r="Z30" s="56"/>
      <c r="AA30" s="56"/>
      <c r="AB30" s="56"/>
      <c r="AC30" s="52"/>
      <c r="AD30" s="56">
        <v>1.05</v>
      </c>
      <c r="AE30" s="52"/>
      <c r="AF30" s="52"/>
      <c r="AG30" s="52"/>
      <c r="AH30" s="56"/>
      <c r="AI30" s="56"/>
      <c r="AJ30" s="56"/>
    </row>
    <row r="31" spans="1:36" s="31" customFormat="1" ht="30" customHeight="1" x14ac:dyDescent="0.25">
      <c r="A31" s="45" t="s">
        <v>87</v>
      </c>
      <c r="B31" s="46" t="s">
        <v>3</v>
      </c>
      <c r="C31" s="46" t="s">
        <v>82</v>
      </c>
      <c r="D31" s="47"/>
      <c r="E31" s="48">
        <f>ROUNDDOWN((((Table13[[#This Row],[Displacement (Kg)]]+Table13[[#This Row],[Crew Weight (Default)]])*$A$41)/2240)/((0.01*(Table13[[#This Row],[LSM0]]*$B$41))*(0.01*(Table13[[#This Row],[LSM0]]*$B$41))*(0.01*(Table13[[#This Row],[LSM0]]*$B$41))),0)</f>
        <v>118</v>
      </c>
      <c r="F31" s="49">
        <f>ROUNDUP((Table13[[#This Row],[Windward / Leeward ToT]]*Table13[[#This Row],[Windward / Leeward ToT]])/Table13[[#This Row],[LOA]],2)</f>
        <v>0.14000000000000001</v>
      </c>
      <c r="G31" s="50" t="s">
        <v>80</v>
      </c>
      <c r="H31" s="51"/>
      <c r="I31" s="52"/>
      <c r="J31" s="53"/>
      <c r="K31" s="54">
        <v>11.45</v>
      </c>
      <c r="L31" s="55"/>
      <c r="M31" s="55">
        <v>19.45</v>
      </c>
      <c r="N31" s="55">
        <v>97.34</v>
      </c>
      <c r="O31" s="54">
        <v>8.69</v>
      </c>
      <c r="P31" s="56">
        <v>2.85</v>
      </c>
      <c r="Q31" s="57">
        <v>1527</v>
      </c>
      <c r="R31" s="57">
        <v>510</v>
      </c>
      <c r="S31" s="54">
        <v>2.09</v>
      </c>
      <c r="T31" s="54">
        <v>7.83</v>
      </c>
      <c r="U31" s="52"/>
      <c r="V31" s="56"/>
      <c r="W31" s="52"/>
      <c r="X31" s="52"/>
      <c r="Y31" s="52"/>
      <c r="Z31" s="56"/>
      <c r="AA31" s="56"/>
      <c r="AB31" s="56"/>
      <c r="AC31" s="52"/>
      <c r="AD31" s="56">
        <v>1.0900000000000001</v>
      </c>
      <c r="AE31" s="52"/>
      <c r="AF31" s="52"/>
      <c r="AG31" s="52"/>
      <c r="AH31" s="56"/>
      <c r="AI31" s="56"/>
      <c r="AJ31" s="56"/>
    </row>
    <row r="32" spans="1:36" s="31" customFormat="1" ht="30" customHeight="1" x14ac:dyDescent="0.25">
      <c r="A32" s="45" t="s">
        <v>87</v>
      </c>
      <c r="B32" s="46" t="s">
        <v>3</v>
      </c>
      <c r="C32" s="46" t="s">
        <v>81</v>
      </c>
      <c r="D32" s="47"/>
      <c r="E32" s="48">
        <f>ROUNDDOWN((((Table13[[#This Row],[Displacement (Kg)]]+Table13[[#This Row],[Crew Weight (Default)]])*$A$41)/2240)/((0.01*(Table13[[#This Row],[LSM0]]*$B$41))*(0.01*(Table13[[#This Row],[LSM0]]*$B$41))*(0.01*(Table13[[#This Row],[LSM0]]*$B$41))),0)</f>
        <v>122</v>
      </c>
      <c r="F32" s="49">
        <f>ROUNDUP((Table13[[#This Row],[Windward / Leeward ToT]]*Table13[[#This Row],[Windward / Leeward ToT]])/Table13[[#This Row],[LOA]],2)</f>
        <v>0.14000000000000001</v>
      </c>
      <c r="G32" s="50" t="s">
        <v>80</v>
      </c>
      <c r="H32" s="51"/>
      <c r="I32" s="52"/>
      <c r="J32" s="53"/>
      <c r="K32" s="54">
        <v>11.68</v>
      </c>
      <c r="L32" s="55"/>
      <c r="M32" s="55">
        <v>19.53</v>
      </c>
      <c r="N32" s="55">
        <v>99.43</v>
      </c>
      <c r="O32" s="54">
        <v>8.69</v>
      </c>
      <c r="P32" s="56">
        <v>2.85</v>
      </c>
      <c r="Q32" s="57">
        <v>1688</v>
      </c>
      <c r="R32" s="57">
        <v>510</v>
      </c>
      <c r="S32" s="54">
        <v>2.1</v>
      </c>
      <c r="T32" s="54">
        <v>7.94</v>
      </c>
      <c r="U32" s="52"/>
      <c r="V32" s="56"/>
      <c r="W32" s="52"/>
      <c r="X32" s="52"/>
      <c r="Y32" s="52"/>
      <c r="Z32" s="56"/>
      <c r="AA32" s="56"/>
      <c r="AB32" s="56"/>
      <c r="AC32" s="52"/>
      <c r="AD32" s="56">
        <v>1.089</v>
      </c>
      <c r="AE32" s="52"/>
      <c r="AF32" s="52"/>
      <c r="AG32" s="52"/>
      <c r="AH32" s="56"/>
      <c r="AI32" s="56"/>
      <c r="AJ32" s="56"/>
    </row>
    <row r="33" spans="1:36" s="31" customFormat="1" ht="30" customHeight="1" x14ac:dyDescent="0.25">
      <c r="A33" s="45" t="s">
        <v>86</v>
      </c>
      <c r="B33" s="46" t="s">
        <v>30</v>
      </c>
      <c r="C33" s="46" t="s">
        <v>77</v>
      </c>
      <c r="D33" s="47"/>
      <c r="E33" s="48">
        <f>ROUNDDOWN((((Table13[[#This Row],[Displacement (Kg)]]+Table13[[#This Row],[Crew Weight (Default)]])*$A$41)/2240)/((0.01*(Table13[[#This Row],[LSM0]]*$B$41))*(0.01*(Table13[[#This Row],[LSM0]]*$B$41))*(0.01*(Table13[[#This Row],[LSM0]]*$B$41))),0)</f>
        <v>123</v>
      </c>
      <c r="F33" s="49">
        <f>ROUNDUP((Table13[[#This Row],[Windward / Leeward ToT]]*Table13[[#This Row],[Windward / Leeward ToT]])/Table13[[#This Row],[LOA]],2)</f>
        <v>0.13</v>
      </c>
      <c r="G33" s="50">
        <v>132</v>
      </c>
      <c r="H33" s="51"/>
      <c r="I33" s="52"/>
      <c r="J33" s="53"/>
      <c r="K33" s="54">
        <v>12.34</v>
      </c>
      <c r="L33" s="55"/>
      <c r="M33" s="55">
        <v>19.79</v>
      </c>
      <c r="N33" s="55">
        <v>107.65</v>
      </c>
      <c r="O33" s="54">
        <v>9.43</v>
      </c>
      <c r="P33" s="56">
        <v>3.08</v>
      </c>
      <c r="Q33" s="57">
        <v>1956</v>
      </c>
      <c r="R33" s="57">
        <v>595</v>
      </c>
      <c r="S33" s="54">
        <v>2.15</v>
      </c>
      <c r="T33" s="54">
        <v>8.31</v>
      </c>
      <c r="U33" s="52"/>
      <c r="V33" s="56"/>
      <c r="W33" s="52"/>
      <c r="X33" s="52"/>
      <c r="Y33" s="52"/>
      <c r="Z33" s="56"/>
      <c r="AA33" s="56"/>
      <c r="AB33" s="56"/>
      <c r="AC33" s="52"/>
      <c r="AD33" s="56">
        <v>1.075</v>
      </c>
      <c r="AE33" s="52"/>
      <c r="AF33" s="52"/>
      <c r="AG33" s="52"/>
      <c r="AH33" s="56"/>
      <c r="AI33" s="56"/>
      <c r="AJ33" s="56"/>
    </row>
    <row r="34" spans="1:36" s="31" customFormat="1" ht="30" customHeight="1" x14ac:dyDescent="0.25">
      <c r="A34" s="45" t="s">
        <v>99</v>
      </c>
      <c r="B34" s="46" t="s">
        <v>83</v>
      </c>
      <c r="C34" s="46" t="s">
        <v>84</v>
      </c>
      <c r="D34" s="47"/>
      <c r="E34" s="48">
        <f>ROUNDDOWN((((Table13[[#This Row],[Displacement (Kg)]]+Table13[[#This Row],[Crew Weight (Default)]])*$A$41)/2240)/((0.01*(Table13[[#This Row],[LSM0]]*$B$41))*(0.01*(Table13[[#This Row],[LSM0]]*$B$41))*(0.01*(Table13[[#This Row],[LSM0]]*$B$41))),0)</f>
        <v>106</v>
      </c>
      <c r="F34" s="49">
        <f>ROUNDUP((Table13[[#This Row],[Windward / Leeward ToT]]*Table13[[#This Row],[Windward / Leeward ToT]])/Table13[[#This Row],[LOA]],2)</f>
        <v>0.14000000000000001</v>
      </c>
      <c r="G34" s="50" t="s">
        <v>80</v>
      </c>
      <c r="H34" s="51"/>
      <c r="I34" s="52"/>
      <c r="J34" s="53"/>
      <c r="K34" s="54">
        <v>13.27</v>
      </c>
      <c r="L34" s="55"/>
      <c r="M34" s="55">
        <v>25.96</v>
      </c>
      <c r="N34" s="55"/>
      <c r="O34" s="54">
        <v>9.15</v>
      </c>
      <c r="P34" s="56">
        <v>3.11</v>
      </c>
      <c r="Q34" s="57">
        <v>2323</v>
      </c>
      <c r="R34" s="57">
        <v>595</v>
      </c>
      <c r="S34" s="54">
        <v>2.61</v>
      </c>
      <c r="T34" s="54">
        <v>9.15</v>
      </c>
      <c r="U34" s="52"/>
      <c r="V34" s="56"/>
      <c r="W34" s="52"/>
      <c r="X34" s="52"/>
      <c r="Y34" s="52"/>
      <c r="Z34" s="56"/>
      <c r="AA34" s="56"/>
      <c r="AB34" s="56"/>
      <c r="AC34" s="52"/>
      <c r="AD34" s="56">
        <v>1.1240000000000001</v>
      </c>
      <c r="AE34" s="52"/>
      <c r="AF34" s="52"/>
      <c r="AG34" s="52"/>
      <c r="AH34" s="56"/>
      <c r="AI34" s="56"/>
      <c r="AJ34" s="56"/>
    </row>
    <row r="35" spans="1:36" x14ac:dyDescent="0.25">
      <c r="A35" s="59" t="s">
        <v>95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36" ht="30" customHeight="1" x14ac:dyDescent="0.25">
      <c r="A36" s="59" t="s">
        <v>61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36" x14ac:dyDescent="0.25">
      <c r="A37" s="59" t="s">
        <v>62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40" spans="1:36" x14ac:dyDescent="0.25">
      <c r="A40" s="58" t="s">
        <v>63</v>
      </c>
      <c r="B40" s="58" t="s">
        <v>64</v>
      </c>
    </row>
    <row r="41" spans="1:36" x14ac:dyDescent="0.25">
      <c r="A41" s="58">
        <v>2.2046199999999998</v>
      </c>
      <c r="B41" s="58">
        <v>3.28084</v>
      </c>
    </row>
  </sheetData>
  <mergeCells count="3">
    <mergeCell ref="A36:T36"/>
    <mergeCell ref="A35:T35"/>
    <mergeCell ref="A37:T37"/>
  </mergeCells>
  <phoneticPr fontId="6" type="noConversion"/>
  <conditionalFormatting sqref="O6:O34">
    <cfRule type="cellIs" dxfId="15" priority="8" operator="lessThan">
      <formula>8.5</formula>
    </cfRule>
    <cfRule type="cellIs" dxfId="14" priority="9" operator="greaterThan">
      <formula>9.5</formula>
    </cfRule>
  </conditionalFormatting>
  <conditionalFormatting sqref="P6:P34">
    <cfRule type="cellIs" dxfId="13" priority="7" operator="greaterThan">
      <formula>3.15</formula>
    </cfRule>
  </conditionalFormatting>
  <conditionalFormatting sqref="S6:S34">
    <cfRule type="cellIs" dxfId="12" priority="6" operator="greaterThan">
      <formula>2.61</formula>
    </cfRule>
  </conditionalFormatting>
  <conditionalFormatting sqref="K6:K34">
    <cfRule type="cellIs" dxfId="11" priority="5" operator="greaterThan">
      <formula>13.3</formula>
    </cfRule>
  </conditionalFormatting>
  <conditionalFormatting sqref="E6:E34">
    <cfRule type="cellIs" dxfId="10" priority="4" operator="greaterThan">
      <formula>125</formula>
    </cfRule>
  </conditionalFormatting>
  <conditionalFormatting sqref="F6:F34">
    <cfRule type="cellIs" dxfId="9" priority="3" operator="lessThan">
      <formula>0.12</formula>
    </cfRule>
  </conditionalFormatting>
  <conditionalFormatting sqref="AD6:AD34">
    <cfRule type="cellIs" dxfId="8" priority="1" operator="notBetween">
      <formula>1.05</formula>
      <formula>1.14</formula>
    </cfRule>
  </conditionalFormatting>
  <pageMargins left="0.5" right="0.5" top="0.75" bottom="0.75" header="0.3" footer="0.3"/>
  <pageSetup scale="63" fitToWidth="3" orientation="landscape" horizontalDpi="1200" verticalDpi="1200" r:id="rId1"/>
  <headerFooter>
    <oddFooter>&amp;L26-December-2020&amp;R&amp;F</oddFooter>
  </headerFooter>
  <colBreaks count="2" manualBreakCount="2">
    <brk id="20" max="26" man="1"/>
    <brk id="28" max="26" man="1"/>
  </colBreaks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Rating Comparisons</vt:lpstr>
      <vt:lpstr>'Rating Comparisons'!Print_Area</vt:lpstr>
      <vt:lpstr>'Rating Comparisons'!Print_Titles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Buster Pike (Hydro Studios)</dc:creator>
  <cp:lastModifiedBy>Buster Pike (Hydro Studios)</cp:lastModifiedBy>
  <cp:lastPrinted>2020-12-29T21:54:45Z</cp:lastPrinted>
  <dcterms:created xsi:type="dcterms:W3CDTF">2020-12-27T00:41:19Z</dcterms:created>
  <dcterms:modified xsi:type="dcterms:W3CDTF">2021-02-27T20:09:34Z</dcterms:modified>
</cp:coreProperties>
</file>